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irad\Desktop\"/>
    </mc:Choice>
  </mc:AlternateContent>
  <bookViews>
    <workbookView xWindow="0" yWindow="0" windowWidth="24000" windowHeight="9600" activeTab="1"/>
  </bookViews>
  <sheets>
    <sheet name="VENITURI" sheetId="1" r:id="rId1"/>
    <sheet name="CHELTUIELI" sheetId="2" r:id="rId2"/>
  </sheets>
  <definedNames>
    <definedName name="_xlnm.Database">#REF!</definedName>
    <definedName name="_xlnm.Print_Area" localSheetId="0">VENITURI!#REF!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83" i="2" l="1"/>
  <c r="G175" i="2"/>
  <c r="G205" i="2" l="1"/>
  <c r="G141" i="2"/>
  <c r="G140" i="2"/>
  <c r="F103" i="1" l="1"/>
  <c r="F61" i="1"/>
  <c r="F49" i="1"/>
  <c r="F48" i="1"/>
  <c r="F45" i="1"/>
  <c r="F44" i="1"/>
  <c r="F43" i="1"/>
  <c r="F37" i="1"/>
  <c r="F36" i="1"/>
  <c r="F32" i="1"/>
  <c r="F30" i="1"/>
  <c r="F29" i="1"/>
  <c r="F26" i="1"/>
  <c r="F24" i="1"/>
  <c r="F17" i="1"/>
  <c r="D110" i="2" l="1"/>
  <c r="E110" i="2"/>
  <c r="F110" i="2"/>
  <c r="G110" i="2"/>
  <c r="H110" i="2"/>
  <c r="C110" i="2"/>
  <c r="C102" i="1" l="1"/>
  <c r="C100" i="1"/>
  <c r="C99" i="1"/>
  <c r="C98" i="1"/>
  <c r="C95" i="1" s="1"/>
  <c r="C96" i="1"/>
  <c r="C92" i="1"/>
  <c r="C91" i="1"/>
  <c r="C89" i="1"/>
  <c r="C88" i="1"/>
  <c r="D169" i="2" l="1"/>
  <c r="E169" i="2"/>
  <c r="F169" i="2"/>
  <c r="G169" i="2"/>
  <c r="H169" i="2"/>
  <c r="C169" i="2"/>
  <c r="D161" i="2"/>
  <c r="E161" i="2"/>
  <c r="F161" i="2"/>
  <c r="G161" i="2"/>
  <c r="H161" i="2"/>
  <c r="C161" i="2"/>
  <c r="D154" i="2"/>
  <c r="E154" i="2"/>
  <c r="F154" i="2"/>
  <c r="G154" i="2"/>
  <c r="H154" i="2"/>
  <c r="C154" i="2"/>
  <c r="D146" i="2"/>
  <c r="E146" i="2"/>
  <c r="F146" i="2"/>
  <c r="G146" i="2"/>
  <c r="H146" i="2"/>
  <c r="C146" i="2"/>
  <c r="D138" i="2"/>
  <c r="E138" i="2"/>
  <c r="F138" i="2"/>
  <c r="G138" i="2"/>
  <c r="H138" i="2"/>
  <c r="C138" i="2"/>
  <c r="D196" i="2" l="1"/>
  <c r="E196" i="2"/>
  <c r="F196" i="2"/>
  <c r="G196" i="2"/>
  <c r="H196" i="2"/>
  <c r="C196" i="2"/>
  <c r="D102" i="1"/>
  <c r="E102" i="1"/>
  <c r="F102" i="1"/>
  <c r="G102" i="1"/>
  <c r="D100" i="1"/>
  <c r="D99" i="1" s="1"/>
  <c r="D98" i="1" s="1"/>
  <c r="E100" i="1"/>
  <c r="E99" i="1" s="1"/>
  <c r="E98" i="1" s="1"/>
  <c r="E95" i="1" s="1"/>
  <c r="F100" i="1"/>
  <c r="F99" i="1" s="1"/>
  <c r="F98" i="1" s="1"/>
  <c r="G100" i="1"/>
  <c r="G99" i="1" s="1"/>
  <c r="G98" i="1" s="1"/>
  <c r="G95" i="1" s="1"/>
  <c r="D96" i="1"/>
  <c r="E96" i="1"/>
  <c r="F96" i="1"/>
  <c r="G96" i="1"/>
  <c r="D92" i="1"/>
  <c r="D91" i="1" s="1"/>
  <c r="E92" i="1"/>
  <c r="E91" i="1" s="1"/>
  <c r="F92" i="1"/>
  <c r="F91" i="1" s="1"/>
  <c r="G92" i="1"/>
  <c r="G91" i="1" s="1"/>
  <c r="D89" i="1"/>
  <c r="D88" i="1" s="1"/>
  <c r="E89" i="1"/>
  <c r="E88" i="1" s="1"/>
  <c r="F89" i="1"/>
  <c r="F88" i="1" s="1"/>
  <c r="G89" i="1"/>
  <c r="G88" i="1" s="1"/>
  <c r="D79" i="1"/>
  <c r="E79" i="1"/>
  <c r="F79" i="1"/>
  <c r="G79" i="1"/>
  <c r="D66" i="1"/>
  <c r="D65" i="1" s="1"/>
  <c r="D64" i="1" s="1"/>
  <c r="E66" i="1"/>
  <c r="E65" i="1" s="1"/>
  <c r="E64" i="1" s="1"/>
  <c r="F66" i="1"/>
  <c r="G66" i="1"/>
  <c r="D62" i="1"/>
  <c r="E62" i="1"/>
  <c r="F62" i="1"/>
  <c r="G62" i="1"/>
  <c r="D58" i="1"/>
  <c r="D57" i="1" s="1"/>
  <c r="E58" i="1"/>
  <c r="E57" i="1" s="1"/>
  <c r="F58" i="1"/>
  <c r="F57" i="1" s="1"/>
  <c r="G58" i="1"/>
  <c r="D55" i="1"/>
  <c r="E55" i="1"/>
  <c r="F55" i="1"/>
  <c r="G55" i="1"/>
  <c r="D53" i="1"/>
  <c r="D52" i="1" s="1"/>
  <c r="E53" i="1"/>
  <c r="E52" i="1" s="1"/>
  <c r="F53" i="1"/>
  <c r="F52" i="1" s="1"/>
  <c r="G53" i="1"/>
  <c r="D28" i="1"/>
  <c r="D27" i="1" s="1"/>
  <c r="E28" i="1"/>
  <c r="E27" i="1" s="1"/>
  <c r="F28" i="1"/>
  <c r="F27" i="1" s="1"/>
  <c r="G28" i="1"/>
  <c r="G27" i="1" s="1"/>
  <c r="D23" i="1"/>
  <c r="E23" i="1"/>
  <c r="F23" i="1"/>
  <c r="G23" i="1"/>
  <c r="D16" i="1"/>
  <c r="D15" i="1" s="1"/>
  <c r="E16" i="1"/>
  <c r="E15" i="1" s="1"/>
  <c r="F16" i="1"/>
  <c r="G16" i="1"/>
  <c r="D9" i="1"/>
  <c r="E9" i="1"/>
  <c r="F9" i="1"/>
  <c r="G9" i="1"/>
  <c r="C79" i="1"/>
  <c r="C65" i="1" s="1"/>
  <c r="C64" i="1" s="1"/>
  <c r="C66" i="1"/>
  <c r="C62" i="1"/>
  <c r="C58" i="1"/>
  <c r="C57" i="1" s="1"/>
  <c r="C55" i="1"/>
  <c r="C53" i="1"/>
  <c r="C52" i="1" s="1"/>
  <c r="C28" i="1"/>
  <c r="C27" i="1" s="1"/>
  <c r="C23" i="1"/>
  <c r="C16" i="1"/>
  <c r="C15" i="1" s="1"/>
  <c r="C9" i="1"/>
  <c r="G15" i="1" l="1"/>
  <c r="G14" i="1" s="1"/>
  <c r="F65" i="1"/>
  <c r="F64" i="1" s="1"/>
  <c r="F15" i="1"/>
  <c r="F14" i="1" s="1"/>
  <c r="D95" i="1"/>
  <c r="C51" i="1"/>
  <c r="C14" i="1"/>
  <c r="C8" i="1" s="1"/>
  <c r="C7" i="1" s="1"/>
  <c r="F95" i="1"/>
  <c r="G65" i="1"/>
  <c r="G64" i="1" s="1"/>
  <c r="G57" i="1"/>
  <c r="E51" i="1"/>
  <c r="F51" i="1"/>
  <c r="D51" i="1"/>
  <c r="G52" i="1"/>
  <c r="E14" i="1"/>
  <c r="D14" i="1"/>
  <c r="F8" i="1" l="1"/>
  <c r="F7" i="1" s="1"/>
  <c r="G51" i="1"/>
  <c r="G8" i="1" s="1"/>
  <c r="G7" i="1" s="1"/>
  <c r="D8" i="1"/>
  <c r="D7" i="1" s="1"/>
  <c r="E8" i="1"/>
  <c r="E7" i="1" s="1"/>
  <c r="D203" i="2" l="1"/>
  <c r="D202" i="2" s="1"/>
  <c r="D201" i="2" s="1"/>
  <c r="D200" i="2" s="1"/>
  <c r="D199" i="2" s="1"/>
  <c r="E203" i="2"/>
  <c r="E202" i="2" s="1"/>
  <c r="E201" i="2" s="1"/>
  <c r="E200" i="2" s="1"/>
  <c r="E199" i="2" s="1"/>
  <c r="F203" i="2"/>
  <c r="F202" i="2" s="1"/>
  <c r="F201" i="2" s="1"/>
  <c r="F200" i="2" s="1"/>
  <c r="F199" i="2" s="1"/>
  <c r="G203" i="2"/>
  <c r="G202" i="2" s="1"/>
  <c r="G201" i="2" s="1"/>
  <c r="G200" i="2" s="1"/>
  <c r="G199" i="2" s="1"/>
  <c r="H203" i="2"/>
  <c r="H202" i="2" s="1"/>
  <c r="H201" i="2" s="1"/>
  <c r="H200" i="2" s="1"/>
  <c r="H199" i="2" s="1"/>
  <c r="D204" i="2"/>
  <c r="E204" i="2"/>
  <c r="F204" i="2"/>
  <c r="G204" i="2"/>
  <c r="H204" i="2"/>
  <c r="D191" i="2"/>
  <c r="D187" i="2" s="1"/>
  <c r="D186" i="2" s="1"/>
  <c r="D185" i="2" s="1"/>
  <c r="E191" i="2"/>
  <c r="E187" i="2" s="1"/>
  <c r="E186" i="2" s="1"/>
  <c r="E185" i="2" s="1"/>
  <c r="F191" i="2"/>
  <c r="F187" i="2" s="1"/>
  <c r="F186" i="2" s="1"/>
  <c r="F185" i="2" s="1"/>
  <c r="G191" i="2"/>
  <c r="G187" i="2" s="1"/>
  <c r="G186" i="2" s="1"/>
  <c r="G185" i="2" s="1"/>
  <c r="H191" i="2"/>
  <c r="H187" i="2" s="1"/>
  <c r="H186" i="2" s="1"/>
  <c r="H185" i="2" s="1"/>
  <c r="C187" i="2"/>
  <c r="D94" i="2"/>
  <c r="E94" i="2"/>
  <c r="F94" i="2"/>
  <c r="G94" i="2"/>
  <c r="H94" i="2"/>
  <c r="C94" i="2"/>
  <c r="D222" i="2" l="1"/>
  <c r="E222" i="2"/>
  <c r="F222" i="2"/>
  <c r="G222" i="2"/>
  <c r="H222" i="2"/>
  <c r="C222" i="2"/>
  <c r="F224" i="2" l="1"/>
  <c r="F223" i="2" s="1"/>
  <c r="D225" i="2"/>
  <c r="D224" i="2" s="1"/>
  <c r="D223" i="2" s="1"/>
  <c r="E225" i="2"/>
  <c r="E224" i="2" s="1"/>
  <c r="E223" i="2" s="1"/>
  <c r="F225" i="2"/>
  <c r="G225" i="2"/>
  <c r="G224" i="2" s="1"/>
  <c r="G223" i="2" s="1"/>
  <c r="H225" i="2"/>
  <c r="H224" i="2" s="1"/>
  <c r="H223" i="2" s="1"/>
  <c r="F218" i="2"/>
  <c r="F217" i="2" s="1"/>
  <c r="D219" i="2"/>
  <c r="D218" i="2" s="1"/>
  <c r="D217" i="2" s="1"/>
  <c r="E219" i="2"/>
  <c r="E218" i="2" s="1"/>
  <c r="E217" i="2" s="1"/>
  <c r="F219" i="2"/>
  <c r="G219" i="2"/>
  <c r="G218" i="2" s="1"/>
  <c r="G217" i="2" s="1"/>
  <c r="H219" i="2"/>
  <c r="H218" i="2" s="1"/>
  <c r="H217" i="2" s="1"/>
  <c r="D221" i="2"/>
  <c r="D220" i="2" s="1"/>
  <c r="E221" i="2"/>
  <c r="E220" i="2" s="1"/>
  <c r="F221" i="2"/>
  <c r="F220" i="2" s="1"/>
  <c r="G221" i="2"/>
  <c r="G220" i="2" s="1"/>
  <c r="H221" i="2"/>
  <c r="H220" i="2" s="1"/>
  <c r="D213" i="2"/>
  <c r="E213" i="2"/>
  <c r="F213" i="2"/>
  <c r="G213" i="2"/>
  <c r="G208" i="2" s="1"/>
  <c r="G14" i="2" s="1"/>
  <c r="H213" i="2"/>
  <c r="D209" i="2"/>
  <c r="D208" i="2" s="1"/>
  <c r="D14" i="2" s="1"/>
  <c r="E209" i="2"/>
  <c r="E208" i="2" s="1"/>
  <c r="E14" i="2" s="1"/>
  <c r="F209" i="2"/>
  <c r="F208" i="2" s="1"/>
  <c r="F14" i="2" s="1"/>
  <c r="G209" i="2"/>
  <c r="H209" i="2"/>
  <c r="H208" i="2" s="1"/>
  <c r="H14" i="2" s="1"/>
  <c r="G12" i="2"/>
  <c r="C191" i="2"/>
  <c r="D184" i="2"/>
  <c r="E184" i="2"/>
  <c r="F184" i="2"/>
  <c r="G184" i="2"/>
  <c r="G18" i="2" s="1"/>
  <c r="H184" i="2"/>
  <c r="H18" i="2" s="1"/>
  <c r="E12" i="2"/>
  <c r="D12" i="2"/>
  <c r="F12" i="2"/>
  <c r="H12" i="2"/>
  <c r="D176" i="2"/>
  <c r="E176" i="2"/>
  <c r="E168" i="2" s="1"/>
  <c r="F176" i="2"/>
  <c r="G176" i="2"/>
  <c r="G168" i="2" s="1"/>
  <c r="H176" i="2"/>
  <c r="H168" i="2" s="1"/>
  <c r="D168" i="2"/>
  <c r="F168" i="2"/>
  <c r="D150" i="2"/>
  <c r="D137" i="2" s="1"/>
  <c r="E150" i="2"/>
  <c r="F150" i="2"/>
  <c r="G150" i="2"/>
  <c r="H150" i="2"/>
  <c r="H137" i="2" s="1"/>
  <c r="E137" i="2"/>
  <c r="D127" i="2"/>
  <c r="E127" i="2"/>
  <c r="F127" i="2"/>
  <c r="G127" i="2"/>
  <c r="G117" i="2" s="1"/>
  <c r="H127" i="2"/>
  <c r="D117" i="2"/>
  <c r="E117" i="2"/>
  <c r="F117" i="2"/>
  <c r="H117" i="2"/>
  <c r="E101" i="2"/>
  <c r="G101" i="2"/>
  <c r="D101" i="2"/>
  <c r="F101" i="2"/>
  <c r="H101" i="2"/>
  <c r="D91" i="2"/>
  <c r="E91" i="2"/>
  <c r="F91" i="2"/>
  <c r="G91" i="2"/>
  <c r="H91" i="2"/>
  <c r="D80" i="2"/>
  <c r="D79" i="2" s="1"/>
  <c r="E80" i="2"/>
  <c r="E79" i="2" s="1"/>
  <c r="F80" i="2"/>
  <c r="F79" i="2" s="1"/>
  <c r="F17" i="2" s="1"/>
  <c r="G80" i="2"/>
  <c r="G79" i="2" s="1"/>
  <c r="H80" i="2"/>
  <c r="H79" i="2" s="1"/>
  <c r="D75" i="2"/>
  <c r="E75" i="2"/>
  <c r="E15" i="2" s="1"/>
  <c r="F75" i="2"/>
  <c r="F15" i="2" s="1"/>
  <c r="G75" i="2"/>
  <c r="G15" i="2" s="1"/>
  <c r="H75" i="2"/>
  <c r="D73" i="2"/>
  <c r="D72" i="2" s="1"/>
  <c r="D11" i="2" s="1"/>
  <c r="E73" i="2"/>
  <c r="E72" i="2" s="1"/>
  <c r="E11" i="2" s="1"/>
  <c r="F73" i="2"/>
  <c r="F72" i="2" s="1"/>
  <c r="F11" i="2" s="1"/>
  <c r="G73" i="2"/>
  <c r="G72" i="2" s="1"/>
  <c r="G11" i="2" s="1"/>
  <c r="H73" i="2"/>
  <c r="H72" i="2" s="1"/>
  <c r="H11" i="2" s="1"/>
  <c r="D69" i="2"/>
  <c r="E69" i="2"/>
  <c r="F69" i="2"/>
  <c r="G69" i="2"/>
  <c r="H69" i="2"/>
  <c r="D61" i="2"/>
  <c r="E61" i="2"/>
  <c r="F61" i="2"/>
  <c r="G61" i="2"/>
  <c r="H61" i="2"/>
  <c r="D59" i="2"/>
  <c r="E59" i="2"/>
  <c r="F59" i="2"/>
  <c r="G59" i="2"/>
  <c r="H59" i="2"/>
  <c r="D36" i="2"/>
  <c r="E36" i="2"/>
  <c r="F36" i="2"/>
  <c r="G36" i="2"/>
  <c r="H36" i="2"/>
  <c r="D34" i="2"/>
  <c r="E34" i="2"/>
  <c r="F34" i="2"/>
  <c r="G34" i="2"/>
  <c r="H34" i="2"/>
  <c r="D15" i="2"/>
  <c r="H15" i="2"/>
  <c r="D18" i="2"/>
  <c r="E18" i="2"/>
  <c r="F18" i="2"/>
  <c r="D24" i="2"/>
  <c r="E24" i="2"/>
  <c r="F24" i="2"/>
  <c r="G24" i="2"/>
  <c r="H24" i="2"/>
  <c r="C225" i="2"/>
  <c r="C224" i="2" s="1"/>
  <c r="C223" i="2" s="1"/>
  <c r="C221" i="2"/>
  <c r="C220" i="2" s="1"/>
  <c r="C219" i="2"/>
  <c r="C218" i="2" s="1"/>
  <c r="C217" i="2" s="1"/>
  <c r="C213" i="2"/>
  <c r="C209" i="2"/>
  <c r="C204" i="2"/>
  <c r="C203" i="2"/>
  <c r="C202" i="2" s="1"/>
  <c r="C201" i="2" s="1"/>
  <c r="C200" i="2" s="1"/>
  <c r="C199" i="2" s="1"/>
  <c r="C186" i="2"/>
  <c r="C185" i="2" s="1"/>
  <c r="C12" i="2" s="1"/>
  <c r="C184" i="2"/>
  <c r="C176" i="2"/>
  <c r="C150" i="2"/>
  <c r="C127" i="2"/>
  <c r="C117" i="2" s="1"/>
  <c r="C101" i="2"/>
  <c r="C91" i="2"/>
  <c r="C80" i="2"/>
  <c r="C79" i="2" s="1"/>
  <c r="C17" i="2" s="1"/>
  <c r="C78" i="2"/>
  <c r="C16" i="2" s="1"/>
  <c r="C75" i="2"/>
  <c r="C15" i="2" s="1"/>
  <c r="C73" i="2"/>
  <c r="C72" i="2" s="1"/>
  <c r="C69" i="2"/>
  <c r="C61" i="2"/>
  <c r="C59" i="2"/>
  <c r="C36" i="2"/>
  <c r="C34" i="2"/>
  <c r="C24" i="2"/>
  <c r="C23" i="2" s="1"/>
  <c r="C18" i="2"/>
  <c r="C11" i="2"/>
  <c r="H23" i="2" l="1"/>
  <c r="D23" i="2"/>
  <c r="D9" i="2" s="1"/>
  <c r="E13" i="2"/>
  <c r="G13" i="2"/>
  <c r="H13" i="2"/>
  <c r="F13" i="2"/>
  <c r="D13" i="2"/>
  <c r="G137" i="2"/>
  <c r="F137" i="2"/>
  <c r="F90" i="2"/>
  <c r="E90" i="2"/>
  <c r="E89" i="2" s="1"/>
  <c r="E53" i="2" s="1"/>
  <c r="E45" i="2" s="1"/>
  <c r="E44" i="2" s="1"/>
  <c r="H90" i="2"/>
  <c r="H89" i="2" s="1"/>
  <c r="H53" i="2" s="1"/>
  <c r="H45" i="2" s="1"/>
  <c r="H44" i="2" s="1"/>
  <c r="D90" i="2"/>
  <c r="D89" i="2" s="1"/>
  <c r="D53" i="2" s="1"/>
  <c r="D45" i="2" s="1"/>
  <c r="D44" i="2" s="1"/>
  <c r="G90" i="2"/>
  <c r="E78" i="2"/>
  <c r="E16" i="2" s="1"/>
  <c r="E17" i="2"/>
  <c r="H78" i="2"/>
  <c r="H16" i="2" s="1"/>
  <c r="H17" i="2"/>
  <c r="D78" i="2"/>
  <c r="D16" i="2" s="1"/>
  <c r="D17" i="2"/>
  <c r="G17" i="2"/>
  <c r="G78" i="2"/>
  <c r="G16" i="2" s="1"/>
  <c r="F78" i="2"/>
  <c r="F16" i="2" s="1"/>
  <c r="F23" i="2"/>
  <c r="F9" i="2" s="1"/>
  <c r="E23" i="2"/>
  <c r="E9" i="2" s="1"/>
  <c r="G23" i="2"/>
  <c r="G9" i="2" s="1"/>
  <c r="H9" i="2"/>
  <c r="C137" i="2"/>
  <c r="C168" i="2"/>
  <c r="C13" i="2"/>
  <c r="C208" i="2"/>
  <c r="C14" i="2" s="1"/>
  <c r="C9" i="2"/>
  <c r="C90" i="2"/>
  <c r="C89" i="2" l="1"/>
  <c r="C53" i="2" s="1"/>
  <c r="C45" i="2" s="1"/>
  <c r="C44" i="2" s="1"/>
  <c r="C87" i="2" s="1"/>
  <c r="G89" i="2"/>
  <c r="G53" i="2" s="1"/>
  <c r="G45" i="2" s="1"/>
  <c r="G44" i="2" s="1"/>
  <c r="G10" i="2" s="1"/>
  <c r="F89" i="2"/>
  <c r="F53" i="2" s="1"/>
  <c r="F45" i="2" s="1"/>
  <c r="F44" i="2" s="1"/>
  <c r="E10" i="2"/>
  <c r="E8" i="2" s="1"/>
  <c r="E7" i="2" s="1"/>
  <c r="E87" i="2"/>
  <c r="D10" i="2"/>
  <c r="D8" i="2" s="1"/>
  <c r="D7" i="2" s="1"/>
  <c r="D87" i="2"/>
  <c r="H10" i="2"/>
  <c r="H8" i="2" s="1"/>
  <c r="H7" i="2" s="1"/>
  <c r="H87" i="2"/>
  <c r="D22" i="2"/>
  <c r="D21" i="2" s="1"/>
  <c r="H22" i="2"/>
  <c r="H21" i="2" s="1"/>
  <c r="E22" i="2"/>
  <c r="E21" i="2" s="1"/>
  <c r="D20" i="2" l="1"/>
  <c r="D19" i="2" s="1"/>
  <c r="C22" i="2"/>
  <c r="C21" i="2" s="1"/>
  <c r="C10" i="2"/>
  <c r="C20" i="2" s="1"/>
  <c r="C19" i="2" s="1"/>
  <c r="G8" i="2"/>
  <c r="G7" i="2" s="1"/>
  <c r="G20" i="2"/>
  <c r="G19" i="2" s="1"/>
  <c r="G22" i="2"/>
  <c r="G21" i="2" s="1"/>
  <c r="G87" i="2"/>
  <c r="F10" i="2"/>
  <c r="F22" i="2"/>
  <c r="F21" i="2" s="1"/>
  <c r="F87" i="2"/>
  <c r="H20" i="2"/>
  <c r="H19" i="2" s="1"/>
  <c r="E20" i="2"/>
  <c r="E19" i="2" s="1"/>
  <c r="C8" i="2" l="1"/>
  <c r="C7" i="2" s="1"/>
  <c r="F20" i="2"/>
  <c r="F19" i="2" s="1"/>
  <c r="F8" i="2"/>
  <c r="F7" i="2" s="1"/>
</calcChain>
</file>

<file path=xl/sharedStrings.xml><?xml version="1.0" encoding="utf-8"?>
<sst xmlns="http://schemas.openxmlformats.org/spreadsheetml/2006/main" count="570" uniqueCount="509">
  <si>
    <t xml:space="preserve">lei </t>
  </si>
  <si>
    <t>Cod</t>
  </si>
  <si>
    <t>Denumire indicator</t>
  </si>
  <si>
    <t>formule</t>
  </si>
  <si>
    <t>Prevederi bugetare aprobate la finele perioadei de raportare</t>
  </si>
  <si>
    <t>Prevederi bugetare trimestriale cumulate</t>
  </si>
  <si>
    <t>Incasari realizate cumulat</t>
  </si>
  <si>
    <t>Incasari realizate luna curenta</t>
  </si>
  <si>
    <t>00.01.05</t>
  </si>
  <si>
    <t>VENITURI -TOTAL</t>
  </si>
  <si>
    <t>00.02.05</t>
  </si>
  <si>
    <t xml:space="preserve">I. VENITURI CURENTE          </t>
  </si>
  <si>
    <t>12.05</t>
  </si>
  <si>
    <t>Alte impozite si taxe generale pe bunuri si servicii</t>
  </si>
  <si>
    <t>12.05.09</t>
  </si>
  <si>
    <t>Venituri din contributia datorata pentru medicamente finantate din Fondul national unic de asigurari sociale de sanatate si din bugetul Ministerului Sanatatii</t>
  </si>
  <si>
    <t>12.05.10</t>
  </si>
  <si>
    <t>Venituri din contributia datorata pentru medicamente finantate din Fondul national unic de asigurari sociale de sanatate pana la data de 30 septembrie</t>
  </si>
  <si>
    <t>12.05.14</t>
  </si>
  <si>
    <t>Venituri din contributia datorata pentru contractele cost-volum/cost-volum-rezultat</t>
  </si>
  <si>
    <t>12.05.15</t>
  </si>
  <si>
    <t>Venituri din contributia datorata pentru volume de medicamente consumate care depasesc volumele stabilite prin contracte</t>
  </si>
  <si>
    <t>20. 00.05</t>
  </si>
  <si>
    <t xml:space="preserve">B. CONTRIBUTII DE ASIGURARI            </t>
  </si>
  <si>
    <t>20.05</t>
  </si>
  <si>
    <t xml:space="preserve">CONTRIBUTIILE ANGAJATORILOR  </t>
  </si>
  <si>
    <t>20.05.03</t>
  </si>
  <si>
    <t>Contributii de asigurari sociale de sanatate datorate de angajatori</t>
  </si>
  <si>
    <t>20.05.03.01</t>
  </si>
  <si>
    <t>Contributii de la persoane juridice sau fizice care angajeaza personal salariat</t>
  </si>
  <si>
    <t>20.05.03.02</t>
  </si>
  <si>
    <t>Contributii pt. asigurari sociale de sanatate datorate de persoanele aflate in somaj</t>
  </si>
  <si>
    <t>20.05.03.03</t>
  </si>
  <si>
    <t>Contributii in urma valorificarii creantelor de catre AVAS</t>
  </si>
  <si>
    <t>20.05.03.04</t>
  </si>
  <si>
    <t xml:space="preserve">Contributii  pentru concedii si indemnizatii de la persoane juridice sau fizice </t>
  </si>
  <si>
    <t>20.05.03.05</t>
  </si>
  <si>
    <t xml:space="preserve">Contributii pentru concedii sau indemnizatii  datorate de persoanele aflate in somaj </t>
  </si>
  <si>
    <t>20.05.03.06</t>
  </si>
  <si>
    <t xml:space="preserve">Contributia suportata de angajator pentru concedii si indemnizatii datoarata de persoanele aflate in incapacitate temporara de munca din cauza de accident de munca sau boala profesionala </t>
  </si>
  <si>
    <t>20.05.07</t>
  </si>
  <si>
    <t>Contributii pentru concedii si indemnizatii</t>
  </si>
  <si>
    <t>20.05.07.01</t>
  </si>
  <si>
    <t>Contributii pentru concedii si indemnizatii de la persoane juridice sau fizice</t>
  </si>
  <si>
    <t>20.05.07.02</t>
  </si>
  <si>
    <t>Contributii pentru concedii si indemnizatii datorate de persoanele aflate in somaj</t>
  </si>
  <si>
    <t>20.05.12</t>
  </si>
  <si>
    <t>Venituri din contributia asiguratorie pentru munca pentru concedii si indemnizatii</t>
  </si>
  <si>
    <t>21.05</t>
  </si>
  <si>
    <t>CONTRIBUTIILE ASIGURATILOR</t>
  </si>
  <si>
    <t>21.05.03</t>
  </si>
  <si>
    <t>Contributii de asigurari sociale de sanatate datorate de asigurati</t>
  </si>
  <si>
    <t>21.05.03.01</t>
  </si>
  <si>
    <t xml:space="preserve">Contributia datorata de persoane asigurate care au calitatea de angajat </t>
  </si>
  <si>
    <t>21.05.03.02</t>
  </si>
  <si>
    <t>Contributii de asigurari sociale de sanatate datorate pentru persoane care realizeaza venituri din activitati independente si alte activitati si persoanele care nu realizeaza venituri</t>
  </si>
  <si>
    <t>21.05.03.03</t>
  </si>
  <si>
    <t>Contributia pentru concedii si indemnizatii datorate de asigurati</t>
  </si>
  <si>
    <t>21.05.03.04</t>
  </si>
  <si>
    <t>Contributia datorata de pensionari</t>
  </si>
  <si>
    <t>21.05.03.05</t>
  </si>
  <si>
    <t>Contibutii de asigurari sociale de sanatate restituite</t>
  </si>
  <si>
    <t>21.05.05</t>
  </si>
  <si>
    <t>Contributii facultative ale asiguratilor</t>
  </si>
  <si>
    <t>21.05.09</t>
  </si>
  <si>
    <t>Contributii de asigurari sociale de sanatate de la persoane care realizeaza venituri de natura profesionala cu caracter ocazional</t>
  </si>
  <si>
    <t>21.05.16</t>
  </si>
  <si>
    <t>Contributia individuala de asigurari sociale de sanatate datorata de persoanele care realizeaza venituri din drepturi de proprietate intelectuala</t>
  </si>
  <si>
    <t>21.05.17</t>
  </si>
  <si>
    <t>Contributia individuala de asigurari sociale de sanatate datorata de persoanele care realizeaza venituri din activitati desfasurate in baza contractelor/conventiilor civile incheiate potrivit Codului civil, precum si a contractelor pe agent</t>
  </si>
  <si>
    <t>21.05.18</t>
  </si>
  <si>
    <t>Contributia individuala de asigurari sociale de sanatate datorata de persoanele care realizeaza venituri din activitatea de expertiza contabila si tehnica, judiciara si extrajudiciara</t>
  </si>
  <si>
    <t>21.05.19</t>
  </si>
  <si>
    <t>Contributia individuala de asigurari sociale de sanatate datorata de persoanele care realizeaza venitul obtinut dintr-o asociere cu o microintreprindere care nu genereza o persoana juridica</t>
  </si>
  <si>
    <t>21.05.20</t>
  </si>
  <si>
    <t>Contributia individuala de asigurari sociale de sanatate datorata de persoanele care realizeaza venituri , in regim de retinere la sursa a impozitului pe venit, din asocierile fara personalitate juridica</t>
  </si>
  <si>
    <t>21.05.21</t>
  </si>
  <si>
    <t>Contributia individuala de asigurari sociale de sanatate datorata de persoanele care realizeaza venituri , in regim de retinere la sursa a impozitului pe venit, din activitati agricole</t>
  </si>
  <si>
    <t>21.05.22</t>
  </si>
  <si>
    <t>Contributia individuala de asigurari sociale de sanatate datorata de persoanele care realizeaza venituri din arendarea bunurilor agricole</t>
  </si>
  <si>
    <t>21.05.23</t>
  </si>
  <si>
    <t>Contributia individuala de asigurari sociale de sanatate datorata de persoanele care realizeaza venituri din cedarea folosintei bunurilor</t>
  </si>
  <si>
    <t>21.05.24</t>
  </si>
  <si>
    <t>Regularizari</t>
  </si>
  <si>
    <t>21.05.25</t>
  </si>
  <si>
    <t>Contributii pentru concedii si indemnizatii datorate de asigurati</t>
  </si>
  <si>
    <t>21.05.26</t>
  </si>
  <si>
    <t>Contributia individuala de asigurari sociale de sanatate datorata de persoanele care realizeaza venituri obtinute dintr-o asociere cu o persoana juridica</t>
  </si>
  <si>
    <t>21.05.27</t>
  </si>
  <si>
    <t>Diferente aferente contributiei de asigurari sociale de sanatate</t>
  </si>
  <si>
    <t>21.05.29</t>
  </si>
  <si>
    <t>Contributia de asigurari sociale de sanatate datorata de persoane fizice care realizeaza venituri in baza contractelor de activ.sportiva</t>
  </si>
  <si>
    <t>21.05.49</t>
  </si>
  <si>
    <t>Contributii de asigurari sociale de sanatate aferente declaratiei unice</t>
  </si>
  <si>
    <t>21.05.50</t>
  </si>
  <si>
    <t>Alte contributii pentru asigurari sociale datorate de asigurati</t>
  </si>
  <si>
    <t>29.00.05</t>
  </si>
  <si>
    <t xml:space="preserve">C.VENITURI NEFISCALE         </t>
  </si>
  <si>
    <t>30. 00.05</t>
  </si>
  <si>
    <t xml:space="preserve">C1.VENITURI DIN PROPRIETATE       </t>
  </si>
  <si>
    <t>30.05</t>
  </si>
  <si>
    <t xml:space="preserve">VENITURI DIN PROPRIETATE       </t>
  </si>
  <si>
    <t>30.05.50</t>
  </si>
  <si>
    <t>Alte venituri din proprietate</t>
  </si>
  <si>
    <t>31.05</t>
  </si>
  <si>
    <t>Venituri din dobanzi</t>
  </si>
  <si>
    <t>31.05.03</t>
  </si>
  <si>
    <t>Alte venituri din dobanzi</t>
  </si>
  <si>
    <t>33.00.05</t>
  </si>
  <si>
    <t>C2 VANZARI DE BUNURI SI SERVICII</t>
  </si>
  <si>
    <t>36.05</t>
  </si>
  <si>
    <t>DIVERSE VENITURI</t>
  </si>
  <si>
    <t>36.24</t>
  </si>
  <si>
    <t>Venituri din compensarea creantelor din despagubiri</t>
  </si>
  <si>
    <t>36.32.01</t>
  </si>
  <si>
    <t>Sume provenite din finantarea bugetara a anilor precedenti</t>
  </si>
  <si>
    <t>36.05.50</t>
  </si>
  <si>
    <t xml:space="preserve">Alte venituri </t>
  </si>
  <si>
    <t>37.05</t>
  </si>
  <si>
    <t>TRANSFERURI VOLUNTARE, ALTELE DECAT SUBVENTIILE</t>
  </si>
  <si>
    <t>37.05.01</t>
  </si>
  <si>
    <t>Donatii si sponsorizari</t>
  </si>
  <si>
    <t>41.00.05</t>
  </si>
  <si>
    <t>IV. SUBVENTII</t>
  </si>
  <si>
    <t>42. 00</t>
  </si>
  <si>
    <t>SUBVENTII DE LA ALTE NIVELE ALE ADMINISTRATIEI PUBLICE</t>
  </si>
  <si>
    <t>42.05</t>
  </si>
  <si>
    <t>SUBVENTII DE LA BUGETUL DE STAT</t>
  </si>
  <si>
    <t>42.05.22</t>
  </si>
  <si>
    <t>Contributii de asigurari de sanatate pentru persoane care satisfac serviciul militar in termen</t>
  </si>
  <si>
    <t>42.05.23</t>
  </si>
  <si>
    <t xml:space="preserve"> Contributii de asigurari de sanatate pentru persoane care executa o pedeapsa  privativa de libertate sau arest preventiv</t>
  </si>
  <si>
    <t>42.05.26</t>
  </si>
  <si>
    <t>Subventii primite de bugetul fondului national unic de asigurari sociale de sanatate pentru echilibrare</t>
  </si>
  <si>
    <t>42.05.27</t>
  </si>
  <si>
    <t xml:space="preserve"> Contributii de asigurari de sanatate pentru persoanele aflate in concediu pentru cresterea copilului</t>
  </si>
  <si>
    <t>42.05.30</t>
  </si>
  <si>
    <t>Contributii de asigurari de sanatate pentru pensionari</t>
  </si>
  <si>
    <t>42.05.47</t>
  </si>
  <si>
    <t>Contributii de asigurari de sanatate pentru persoanele beneficiare de ajutor social</t>
  </si>
  <si>
    <t>42.05.48</t>
  </si>
  <si>
    <t>Contributii de asigurari de sanatate pentru cetateni straini aflati in centrele de cazare</t>
  </si>
  <si>
    <t>42.05.49</t>
  </si>
  <si>
    <t>Contributii de asigurari de sanatate pentru personalul monahal al cultelor recunoscute</t>
  </si>
  <si>
    <t>42.05.50</t>
  </si>
  <si>
    <t>Contributii de asigurari de sanatate pentru persoanele care se afla in executarea masurilor prev. la art.105,113 si 114 din Codul penal, precum si pt. persoane care se afla in perioada de amanare sau interupere a executarii pedepsei private de libertate</t>
  </si>
  <si>
    <t>42.05.53</t>
  </si>
  <si>
    <t xml:space="preserve">Sume alocate din bugetul de stat, altele decat cele de echilibrare, prin bugetul Ministerului Sanatatii </t>
  </si>
  <si>
    <t>42.05.72</t>
  </si>
  <si>
    <t xml:space="preserve"> Contributii de asigurari de sanatate pentru concedii acomodare adoptii</t>
  </si>
  <si>
    <t>42.05.74</t>
  </si>
  <si>
    <t>Sume alocate bugetului Fondului national unic de asigurari sociale de sanatate, pentru acoperirea deficitului rezultat din aplicarea prvederilor legale referitoare la concediile si indemnizatiile de asigurari sociale de sanatate</t>
  </si>
  <si>
    <t>43.05</t>
  </si>
  <si>
    <t>SUBVENTII DE LA ALTE ADMINISTRATII</t>
  </si>
  <si>
    <t>43.05.02</t>
  </si>
  <si>
    <t>Contributii de asigurari de sanatate pentru persoane care executa o pedeapsa  privativa de libertate sau arest preventiv</t>
  </si>
  <si>
    <t>43.05.03</t>
  </si>
  <si>
    <t>43.05.05</t>
  </si>
  <si>
    <t xml:space="preserve">Contributii de asigurari de sanatate pentru persoane care se afla in concediu medical sau in concedii medicale pentru ingrijirea copilului bolnav in varsta de pana la 7 ani   </t>
  </si>
  <si>
    <t>43.05.06</t>
  </si>
  <si>
    <t>Contributii de asigurari de sanatate pentru persoane care se afla in concediu medical din cauza de accidente de munca si boli profesionale</t>
  </si>
  <si>
    <t>43.05.11</t>
  </si>
  <si>
    <t>43.05.12</t>
  </si>
  <si>
    <t>Sume alocate din veniturile proprii ale Ministerului Sanatatii Publice</t>
  </si>
  <si>
    <t>43.05.13</t>
  </si>
  <si>
    <t>Contributii din bugetul asigurarilor sociale de stat, din sumele alocate sistemului de asigurari pentru accidente de munca si boli profesionale, pentru concedii si indemnizatii datorate persoanelor aflate in incapacitate temporara de munca din cauza accidentelor de munca sau bolilor profesionale</t>
  </si>
  <si>
    <t>43.05.18</t>
  </si>
  <si>
    <t>Contributii de asigurari de sanatate pentru cetatenii romani victime ale traficului de persoane pentru o perioada de cel mult 12 luni</t>
  </si>
  <si>
    <t>45.05</t>
  </si>
  <si>
    <t>SUME PRIMITE DE LA UE/ALTI DONATORI IN CONTUL PLATILOR EFECTUATE SI PREFINANTARI AFERENTE CADRULUI FINANCIAR 2014-2020</t>
  </si>
  <si>
    <t>45.05.02</t>
  </si>
  <si>
    <t>Fondul Social European (FSE)</t>
  </si>
  <si>
    <t>45.05.02.02</t>
  </si>
  <si>
    <t>Sume primite in contul platilor efectuate in ANII ANTERIORI</t>
  </si>
  <si>
    <t>FONDURI EXTERNE NERAMBURSABILE
TOTAL VENITURI</t>
  </si>
  <si>
    <t>48.08</t>
  </si>
  <si>
    <t>48.08.15</t>
  </si>
  <si>
    <t>Alte programe comunitare finantate in perioada 2014-2020 (APC)</t>
  </si>
  <si>
    <t>47.05</t>
  </si>
  <si>
    <t>SUME ÎN CURS DE DISTRIBUIRE</t>
  </si>
  <si>
    <t>47.05.00</t>
  </si>
  <si>
    <t>Venituri ale bugetului Fondului Național unic de asigurări sociale de sănătate, încasate în contul unic, în curs de distribuire</t>
  </si>
  <si>
    <t>Credite de angajament</t>
  </si>
  <si>
    <t>Credite bugetare anuale aprobate la finele perioadei de raportare</t>
  </si>
  <si>
    <t>Credite bugetare trimestriale cumulate</t>
  </si>
  <si>
    <t>Plati efectuate cumulat</t>
  </si>
  <si>
    <t>Plati efectuate luna curenta</t>
  </si>
  <si>
    <t xml:space="preserve">B        </t>
  </si>
  <si>
    <t xml:space="preserve">CHELTUIELI- TOTAL      </t>
  </si>
  <si>
    <t>CHELTUIELI CURENTE</t>
  </si>
  <si>
    <t>TITLUL I CHELTUIELI DE PERSONAL</t>
  </si>
  <si>
    <t>TITLUL II BUNURI SI SERVICII</t>
  </si>
  <si>
    <t>TITLUL III DOBANZI</t>
  </si>
  <si>
    <t>TITLUL VI TRANSFERURI INTRE UNITATI ALE ADMINISTRATIEI PUBLICE</t>
  </si>
  <si>
    <t>TITLUL IX ASISTENTA SOCIALA</t>
  </si>
  <si>
    <t>TITLUL X PROIECTE CU FINANTARE DIN FONDURI EXTERNE NERAMBURSABILE AFERENTE CADRULUI FINANCIAR 2014-2020</t>
  </si>
  <si>
    <t>50.00.59</t>
  </si>
  <si>
    <t xml:space="preserve">TITLUL XI ALTE CHELTUIELI </t>
  </si>
  <si>
    <t>CHELTUIELI DE CAPITAL</t>
  </si>
  <si>
    <t>TITLUL XII ACTIVE NEFINANCIARE</t>
  </si>
  <si>
    <t>50. 05</t>
  </si>
  <si>
    <t>PLATI EFECTUATE IN ANII PRECEDENTI SI RECUPERATE IN ANUL CURENT</t>
  </si>
  <si>
    <t>50.05.01</t>
  </si>
  <si>
    <t>Partea a III-a CHELTUIELI SOCIAL - CULTURALE</t>
  </si>
  <si>
    <t>50.05.10</t>
  </si>
  <si>
    <t>50.05.20</t>
  </si>
  <si>
    <t>SANATATE</t>
  </si>
  <si>
    <t>50.05.30</t>
  </si>
  <si>
    <t>66.05.51</t>
  </si>
  <si>
    <t>50.05.57</t>
  </si>
  <si>
    <t>Cheltuieli de salarii in bani</t>
  </si>
  <si>
    <t>50.05.58</t>
  </si>
  <si>
    <t>Salarii de baza</t>
  </si>
  <si>
    <t>50.05.59</t>
  </si>
  <si>
    <t>Sporuri pentru conditii de munca</t>
  </si>
  <si>
    <t>50.05.70</t>
  </si>
  <si>
    <t>Alte sporuri</t>
  </si>
  <si>
    <t>50.05.71</t>
  </si>
  <si>
    <t>Indemnizatii platite unor persoane din afara unitatii</t>
  </si>
  <si>
    <t>50.05.85</t>
  </si>
  <si>
    <t>Indemnizatii de delegare</t>
  </si>
  <si>
    <t>66.00.05</t>
  </si>
  <si>
    <t>Indemnizatii de detasare</t>
  </si>
  <si>
    <t>66.00.05.01</t>
  </si>
  <si>
    <t>Indemnizatii de hrana</t>
  </si>
  <si>
    <t>66 .05</t>
  </si>
  <si>
    <t>Alte drepturi salariale in bani</t>
  </si>
  <si>
    <t>66.05.01</t>
  </si>
  <si>
    <t xml:space="preserve">   ~ hotarari judecatoresti</t>
  </si>
  <si>
    <t>66.05.10</t>
  </si>
  <si>
    <t>Cheltuieli salariale in natura</t>
  </si>
  <si>
    <t>66.05.10.01</t>
  </si>
  <si>
    <t>Vouchere de vacanta</t>
  </si>
  <si>
    <t>66.05.10.01.01</t>
  </si>
  <si>
    <t>Contributii</t>
  </si>
  <si>
    <t>66.05.10.01.05</t>
  </si>
  <si>
    <t>Contributii de asigurari sociale de stat</t>
  </si>
  <si>
    <t>66.05.10.01.06</t>
  </si>
  <si>
    <t>Contributii de asigurari de somaj</t>
  </si>
  <si>
    <t>66.05.10.01.12</t>
  </si>
  <si>
    <t>Contributii de asigurari sociale de sanatate</t>
  </si>
  <si>
    <t>66.05.10.01.13</t>
  </si>
  <si>
    <t xml:space="preserve">Contributii de asigurari pentru accidente de munca si boli profesionale </t>
  </si>
  <si>
    <t>66.05.10.01.14</t>
  </si>
  <si>
    <t>66.05.10.01.17</t>
  </si>
  <si>
    <t>Contributia asiguratorie pentru munca</t>
  </si>
  <si>
    <t>66.05.10.01.30</t>
  </si>
  <si>
    <t>Contributii platite de angajator in numele angajatului</t>
  </si>
  <si>
    <t>66.05.10.01.02</t>
  </si>
  <si>
    <t>Bunuri si servicii</t>
  </si>
  <si>
    <t>66.05.10.01.02.06</t>
  </si>
  <si>
    <t>Furnituri de birou</t>
  </si>
  <si>
    <t>66.05.10.03</t>
  </si>
  <si>
    <t>Materiale pentru curatenie</t>
  </si>
  <si>
    <t>66.05.10.03.01</t>
  </si>
  <si>
    <t>Incalzit, iluminat si forta motrica</t>
  </si>
  <si>
    <t>66.05.10.03.02</t>
  </si>
  <si>
    <t>Apa, canal si salubritate</t>
  </si>
  <si>
    <t>66.05.10.03.03</t>
  </si>
  <si>
    <t>Carburanti si lubrifianti</t>
  </si>
  <si>
    <t>66.05.10.03.04</t>
  </si>
  <si>
    <t>Piese de schimb</t>
  </si>
  <si>
    <t>66.05.10.03.06</t>
  </si>
  <si>
    <t>Posta, telecomunicatii, radio, tv, internet</t>
  </si>
  <si>
    <t>66.05.10.03.07</t>
  </si>
  <si>
    <t>Materiale si prestari de servicii cu caracter functional din care:</t>
  </si>
  <si>
    <t>66.05.10.03.08</t>
  </si>
  <si>
    <t>Materiale si prestari de servicii cu caracter functional pt ch.proprii</t>
  </si>
  <si>
    <t>66.05.20</t>
  </si>
  <si>
    <t>Alte bunuri si servicii pentru intretinere si functionare, din care:</t>
  </si>
  <si>
    <t>66.05.20.01</t>
  </si>
  <si>
    <t xml:space="preserve"> - sume pentru servicii poştale în vederea distribuţiei cardurilor naţionale </t>
  </si>
  <si>
    <t>66.05.20.01.01</t>
  </si>
  <si>
    <t xml:space="preserve">  - sume pentru servicii de mententanta si suport tehnic pentru sistemul ERP</t>
  </si>
  <si>
    <t>66.05.20.01.02</t>
  </si>
  <si>
    <t>Reparatii curente</t>
  </si>
  <si>
    <t>66.05.20.01.03</t>
  </si>
  <si>
    <t>Bunuri de natura obiectelor de inventar</t>
  </si>
  <si>
    <t>66.05.20.01.04</t>
  </si>
  <si>
    <t>Alte obiecte de inventar</t>
  </si>
  <si>
    <t>66.05.20.01.05</t>
  </si>
  <si>
    <t>Deplasari, detasari, transferari</t>
  </si>
  <si>
    <t>66.05.20.01.06</t>
  </si>
  <si>
    <t>Deplasari interne, detasari, transferari</t>
  </si>
  <si>
    <t>66.05.20.01.08</t>
  </si>
  <si>
    <t>Deplasari in strainatate</t>
  </si>
  <si>
    <t>66.05.20.01.09</t>
  </si>
  <si>
    <t>Carti, publicatii si materiale documentare</t>
  </si>
  <si>
    <t>66.05.20.01.09.2</t>
  </si>
  <si>
    <t>Consultanta si expertiza</t>
  </si>
  <si>
    <t>66.05.20.01.30</t>
  </si>
  <si>
    <t>Pregatire profesionala</t>
  </si>
  <si>
    <t>Protectia muncii</t>
  </si>
  <si>
    <t>Cheltuieli judiciare si extrajudiciare derivate din actiuni in reprezentarea intereselor statului, potrivit dispozitiilor legale</t>
  </si>
  <si>
    <t>66.05.20.02</t>
  </si>
  <si>
    <t>Alte cheltuieli</t>
  </si>
  <si>
    <t>66.05.20.05</t>
  </si>
  <si>
    <t>Chirii</t>
  </si>
  <si>
    <t>66.05.20.05.30</t>
  </si>
  <si>
    <t>Alte cheltuieli cu bunuri si servicii</t>
  </si>
  <si>
    <t>66.05.20.06</t>
  </si>
  <si>
    <t>66.05.20.06.01</t>
  </si>
  <si>
    <t>Alte dobanzi</t>
  </si>
  <si>
    <t>66.05.20.06.02</t>
  </si>
  <si>
    <t>Dobanda datorata trezoreriei statului</t>
  </si>
  <si>
    <t>66.05.20.11</t>
  </si>
  <si>
    <t>66.05.20.12</t>
  </si>
  <si>
    <t>Despagubiri civile</t>
  </si>
  <si>
    <t>66.05.20.13</t>
  </si>
  <si>
    <t>Sume aferente persoanelor cu handicap neincadrate</t>
  </si>
  <si>
    <t>66.05.20.14</t>
  </si>
  <si>
    <t>66.05.20.25</t>
  </si>
  <si>
    <t>66.05.20.30</t>
  </si>
  <si>
    <t>Active fixe</t>
  </si>
  <si>
    <t>66.05.20.30.04</t>
  </si>
  <si>
    <t>Constructii</t>
  </si>
  <si>
    <t>66.05.20.30.30</t>
  </si>
  <si>
    <t>Masini, echipamente si mijloace de transport</t>
  </si>
  <si>
    <t>66.05.30</t>
  </si>
  <si>
    <t>Mobilier, aparatura birotica si alte active corporale</t>
  </si>
  <si>
    <t>66.05.30.03</t>
  </si>
  <si>
    <t>Alte active fixe</t>
  </si>
  <si>
    <t>66.05.30.03.02</t>
  </si>
  <si>
    <t>Reparatii capitale aferente activelor fixe</t>
  </si>
  <si>
    <t>Administratia centrala</t>
  </si>
  <si>
    <t>50.00.59.17</t>
  </si>
  <si>
    <t>Servicii publice descentralizate, din care:</t>
  </si>
  <si>
    <t>50.00.59.40</t>
  </si>
  <si>
    <t xml:space="preserve"> Plati efectuate in anii precedenti si recuperate in anul curent</t>
  </si>
  <si>
    <t>66.05.70</t>
  </si>
  <si>
    <t>Materiale si prestari de servicii cu caracter medical</t>
  </si>
  <si>
    <t>66.05.71</t>
  </si>
  <si>
    <t>Produse farmaceutice, materiale sanitare specifice si dispozitive medicale</t>
  </si>
  <si>
    <t>66.05.71.01</t>
  </si>
  <si>
    <t>Medicamente cu si fara contributie personala</t>
  </si>
  <si>
    <t>66.05.71.01.01</t>
  </si>
  <si>
    <t xml:space="preserve">    ~ activitatea curenta</t>
  </si>
  <si>
    <t>66.05.71.01.02</t>
  </si>
  <si>
    <t xml:space="preserve">    ~  cost volum-rezultat</t>
  </si>
  <si>
    <t>66.05.71.01.03</t>
  </si>
  <si>
    <t>66.05.71.01.30</t>
  </si>
  <si>
    <t xml:space="preserve">    ~ personal contractual</t>
  </si>
  <si>
    <t>66.05.71.03</t>
  </si>
  <si>
    <t xml:space="preserve">    ~ medicamente 40% - conform HG nr.186/2009 privind aprobarea Programului pentru compensarea cu 90% a preţului de referinţă al medicamentelor, cu modificarile si completarile ulterioare</t>
  </si>
  <si>
    <t>66.05.02</t>
  </si>
  <si>
    <t>Medicamente pentru boli cronice cu risc crescut utilizate in programele nationale cu scop curativ, din care:</t>
  </si>
  <si>
    <t xml:space="preserve">          Programul national detratament pentru boli rare</t>
  </si>
  <si>
    <t>66.05.20.01.09.1</t>
  </si>
  <si>
    <t xml:space="preserve">          Programul national de tratament al bolilor neurologice</t>
  </si>
  <si>
    <t>66.05.03</t>
  </si>
  <si>
    <t xml:space="preserve">          Programul national de tratament al hemofiliei si talasemiei</t>
  </si>
  <si>
    <t>66.05.03.01</t>
  </si>
  <si>
    <t xml:space="preserve">          Programul national  de diabet zaharat</t>
  </si>
  <si>
    <t xml:space="preserve">          Programul national de boli endocrine</t>
  </si>
  <si>
    <t xml:space="preserve">          Programul national de transplant de organe, tesuturi si celule de origine umana</t>
  </si>
  <si>
    <t xml:space="preserve">         Programul national de sanatate mintala</t>
  </si>
  <si>
    <t xml:space="preserve">          Programul national de oncologie</t>
  </si>
  <si>
    <t>Sume pentru medicamente utilizate in programele nationale cu scop curativ care fac obiectul contractelor de tip COST VOLUM, din care:</t>
  </si>
  <si>
    <t>Subprogramul de tratament al bolnavilor cu afectiuni oncologice(adulti si copii)</t>
  </si>
  <si>
    <t>66.05.03.02</t>
  </si>
  <si>
    <t>Programul national de tratament al bolilor neurologice</t>
  </si>
  <si>
    <t>Materiale sanitare specifice utilizate in programele nationale cu scop curativ, din care:</t>
  </si>
  <si>
    <t xml:space="preserve">       Programul national  de diabet zaharat-pompe insulina si materiale consumabile</t>
  </si>
  <si>
    <t xml:space="preserve">         Programul national de ortopedie</t>
  </si>
  <si>
    <t xml:space="preserve">          Subprogramul de tratament al surditatii prin proteze auditive implantabile</t>
  </si>
  <si>
    <t xml:space="preserve">          Programul national de terapie intensiva a insuficientei hepatice</t>
  </si>
  <si>
    <t xml:space="preserve">         Programul national de boli cardiovasculare</t>
  </si>
  <si>
    <t xml:space="preserve">       Programul national de sanatate mintala</t>
  </si>
  <si>
    <t xml:space="preserve"> Subprogramul de reconstructie mamara dupa afectiuni oncologice prin endoprotezare</t>
  </si>
  <si>
    <t xml:space="preserve">     Programul national de diagnostic si tratament cu ajutorul aparaturii de inalta performanta, din care:</t>
  </si>
  <si>
    <t>66.05.03.03</t>
  </si>
  <si>
    <t xml:space="preserve">   - Subprogramul de radiologie interventionala </t>
  </si>
  <si>
    <t xml:space="preserve">   - Subprogramul de diagnostic si tratament al epilepsiei rezistente la tratamentul medicamentos</t>
  </si>
  <si>
    <t xml:space="preserve">  -  Subprogramul de tratament al hidrocefaliei congenitale sau dobandite la copil</t>
  </si>
  <si>
    <t xml:space="preserve">  - Subprogramul de tratament al durerii neuropate prin implant de neurostimulator medular</t>
  </si>
  <si>
    <t>Servicii medicale de hemodializa si dializa peritoneala</t>
  </si>
  <si>
    <t>Dispozitive si echipamente medicale</t>
  </si>
  <si>
    <t>Servicii medicale in ambulator</t>
  </si>
  <si>
    <t>Asistenta medicala primara, din care:</t>
  </si>
  <si>
    <t xml:space="preserve">   - activitate curenta</t>
  </si>
  <si>
    <t>per capita</t>
  </si>
  <si>
    <t>per servicii</t>
  </si>
  <si>
    <t xml:space="preserve">  - centre de permanenta</t>
  </si>
  <si>
    <t>66.05.03.04</t>
  </si>
  <si>
    <t>66.05.03.05</t>
  </si>
  <si>
    <t>Asistenta medicala stomatologica, din care:</t>
  </si>
  <si>
    <t>66.05.04</t>
  </si>
  <si>
    <t xml:space="preserve">   -  sume pentru servicii medicale tratament si medicatie pentru personalul contractual din sistemul sanitar</t>
  </si>
  <si>
    <t>66.05.04.01</t>
  </si>
  <si>
    <t>Asistenta medicala pentru specialitati paraclinice, din care:</t>
  </si>
  <si>
    <r>
      <t xml:space="preserve">    ~ activitatea curenta</t>
    </r>
    <r>
      <rPr>
        <sz val="10"/>
        <color indexed="9"/>
        <rFont val="Arial"/>
        <family val="2"/>
      </rPr>
      <t/>
    </r>
  </si>
  <si>
    <t xml:space="preserve">    ~ Subprogramul de monitorizarea activa a terapiilor specifice oncologice  prin PET CT</t>
  </si>
  <si>
    <t xml:space="preserve">    ~  sume pentru evaluarea anuala a bolnavilor cu diabet zaharat (hemoglobina glicata)</t>
  </si>
  <si>
    <t xml:space="preserve">    ~ Subprogramul de diagnostic genetic al tumorilor solide maligne ( sarcom Ewing si neuroblastom ) la copii si adulti</t>
  </si>
  <si>
    <t>66.05.04.02</t>
  </si>
  <si>
    <t xml:space="preserve">Asistenta medicala in centrele medicale multifunctionale, din care: </t>
  </si>
  <si>
    <t>66.05.04.03</t>
  </si>
  <si>
    <t>Servicii de urgenta prespitalicesti si transport sanitar</t>
  </si>
  <si>
    <t>66.05.04.04</t>
  </si>
  <si>
    <t>Servicii medicale in unitati sanitare cu paturi</t>
  </si>
  <si>
    <t>Spitale generale</t>
  </si>
  <si>
    <t xml:space="preserve">    ~ Subprogramul de diagnostic si de monitorizare a bolii minime reziduale a bolnavilor cu leucemii acute prin imunofenotipare, examen citogenetic si/sau FISH si examen de biologie moleculara la copii si adulti</t>
  </si>
  <si>
    <t xml:space="preserve">    ~ Programul national de diagnostic si tratament cu ajutorul aparaturii de inalta performanta</t>
  </si>
  <si>
    <t>66.05.04.05</t>
  </si>
  <si>
    <t>Subprogramul de radioterapie a bolnavilor cu afectiuni oncologice</t>
  </si>
  <si>
    <t>Unitati de recuperare-reabilitare a sanatatii, din care:</t>
  </si>
  <si>
    <t>66.05.05</t>
  </si>
  <si>
    <t xml:space="preserve">   ~ personal contractual</t>
  </si>
  <si>
    <t>66.05.06</t>
  </si>
  <si>
    <t>Ingrijiri medicale la domiciliu</t>
  </si>
  <si>
    <t>66.05.06.01</t>
  </si>
  <si>
    <t>Prestatii medicale acordate in baza documentelor internationale</t>
  </si>
  <si>
    <t xml:space="preserve"> Plati efectuate in anii precedenti si recuperate in anul curent-SANATATE</t>
  </si>
  <si>
    <t>TRANSFERURI CURENTE</t>
  </si>
  <si>
    <t>66.05.06.04</t>
  </si>
  <si>
    <t>Transferuri din bugetul fondului national unic de asigurări sociale de sănătate către unitățile sanitare pentru acoperirea creșterilor salariale, din care:</t>
  </si>
  <si>
    <t xml:space="preserve"> - influente financiare determinate de cresterile salariale prevazute de art.38, alin.4 din Legea nr.153/2017 reprezentand majorarea cu 1/4 din diferenţa dintre salariul de bază, solda de funcţie/salariul de funcţie, indemnizaţia de încadrare prevăzute de lege pentru anul 2022 şi cel/cea din luna decembrie 2018, conform art.34, alin(1) din OUG nr.114/2018 cu modificarile si completarile ulterioare </t>
  </si>
  <si>
    <t>66.05.07</t>
  </si>
  <si>
    <t>66.05.11</t>
  </si>
  <si>
    <t>ASIGURARI SI ASISTENTA SOCIALA</t>
  </si>
  <si>
    <r>
      <t>TITLUL</t>
    </r>
    <r>
      <rPr>
        <b/>
        <i/>
        <sz val="10"/>
        <rFont val="Palatino Linotype"/>
        <family val="1"/>
        <charset val="238"/>
      </rPr>
      <t xml:space="preserve"> IX</t>
    </r>
    <r>
      <rPr>
        <b/>
        <sz val="10"/>
        <rFont val="Palatino Linotype"/>
        <family val="1"/>
        <charset val="238"/>
      </rPr>
      <t xml:space="preserve"> ASISTENTA SOCIALA</t>
    </r>
  </si>
  <si>
    <t>66.05.51.01</t>
  </si>
  <si>
    <t>Ajutoare sociale</t>
  </si>
  <si>
    <t>66.05.51.01.66</t>
  </si>
  <si>
    <t>Ajutoare sociale in numerar</t>
  </si>
  <si>
    <t>Asistenta sociala in caz de boli si invaliditati</t>
  </si>
  <si>
    <t>Asistenta sociala in caz de boli</t>
  </si>
  <si>
    <t>Asistenta sociala pentru familie si copii</t>
  </si>
  <si>
    <t xml:space="preserve"> Plati efectuate in anii precedenti si recuperate in anul curent - Asistenta sociala</t>
  </si>
  <si>
    <t>66.05.51.01.75</t>
  </si>
  <si>
    <t xml:space="preserve">Programe din Fondul  Social European  (FSE) </t>
  </si>
  <si>
    <t>68.05</t>
  </si>
  <si>
    <t>Finantarea nationala</t>
  </si>
  <si>
    <t>68.05.01</t>
  </si>
  <si>
    <t>Finantarea externa nerambursabila</t>
  </si>
  <si>
    <t>68.05.57.00</t>
  </si>
  <si>
    <t>Cheltuieli neeligibile</t>
  </si>
  <si>
    <t>68.05.57.02</t>
  </si>
  <si>
    <t xml:space="preserve">Alte programe comunitare finantate in perioada 2014-2020 </t>
  </si>
  <si>
    <t>68.05.57.02.01</t>
  </si>
  <si>
    <t>Finantare nationala</t>
  </si>
  <si>
    <t>68.05.05</t>
  </si>
  <si>
    <t>Finantare externa nerambursabila</t>
  </si>
  <si>
    <t>68.05.05.01</t>
  </si>
  <si>
    <t>68.05.06</t>
  </si>
  <si>
    <t>FONDURI EXTERNE NERAMBURSABILE</t>
  </si>
  <si>
    <t>50.05.58.02</t>
  </si>
  <si>
    <t>50.05.58.02.01</t>
  </si>
  <si>
    <t>50.05.58.02.02</t>
  </si>
  <si>
    <t>50.05.58.02.03</t>
  </si>
  <si>
    <t>50.05.58.15</t>
  </si>
  <si>
    <t>50.05.58.15.01</t>
  </si>
  <si>
    <t>Alte chelutuieli in domeniul sanatatii</t>
  </si>
  <si>
    <t>50.05.58.15.02</t>
  </si>
  <si>
    <t>Alte institutii si actiuni sanitare</t>
  </si>
  <si>
    <t>50.05.58.15.03</t>
  </si>
  <si>
    <t>50.08</t>
  </si>
  <si>
    <t>50.08.01</t>
  </si>
  <si>
    <t>50.08.58</t>
  </si>
  <si>
    <t>66.08</t>
  </si>
  <si>
    <t>66.08.01</t>
  </si>
  <si>
    <t>66.08.58</t>
  </si>
  <si>
    <t>66.08.58.15</t>
  </si>
  <si>
    <t>66.08.58.15.02</t>
  </si>
  <si>
    <t>66.08.50</t>
  </si>
  <si>
    <t>66.08.50.50</t>
  </si>
  <si>
    <t>lei</t>
  </si>
  <si>
    <t>Sume primite in contul platilor efectuate in anul curent</t>
  </si>
  <si>
    <t xml:space="preserve">III.  OPERATIUNI FINANCIARE </t>
  </si>
  <si>
    <t>Incasari din rambursarea imprumuturilor acordate</t>
  </si>
  <si>
    <t>Sume utilizate din excedentul anului precedent pentru efectuarea de cheltuieli</t>
  </si>
  <si>
    <t>Sume utilizate de alte instituţii din excedentul anului precedent</t>
  </si>
  <si>
    <t>48.05</t>
  </si>
  <si>
    <t>48.05.02</t>
  </si>
  <si>
    <t>48.05.02.01</t>
  </si>
  <si>
    <t>08</t>
  </si>
  <si>
    <t>40.08</t>
  </si>
  <si>
    <t>40.08.15</t>
  </si>
  <si>
    <t>40.08.15.03</t>
  </si>
  <si>
    <t xml:space="preserve">    ~  cost volum, din care:</t>
  </si>
  <si>
    <t xml:space="preserve">          - medicamente cost volum ( fara medicamente pentru pensionari cu compensare 90% pe sublista B)</t>
  </si>
  <si>
    <t xml:space="preserve">    -  medicamente cost volum compensate 50% pentru pensionari conform HG nr.186/2009 privind aprobarea Programului pentru compensarea cu 90% a preţului de referinţă al medicamentelor, cu modificarile si completarile ulterioare,</t>
  </si>
  <si>
    <t xml:space="preserve">       - medicamente cost volum compensate 40% conform HG nr.186/2009 privind aprobarea Programului pentru compensarea cu 90% a preţului de referinţă al medicamentelor, cu modificarile si completarile ulterioare</t>
  </si>
  <si>
    <t xml:space="preserve">   ~ servicii de monitorizare a starii de sanatate a pacientilor in conditiile art.8, alin.3^1-3^3 din Legea nr.136/2020, cu modificarile si completarile ulterioare</t>
  </si>
  <si>
    <t>~ influente financiare determinate de cresterile salariale prevazute de art.38, alin.3, lit.g) din Legea nr.153/2017,cu modificările și completările ulterioare</t>
  </si>
  <si>
    <t xml:space="preserve"> influente financiare determinate de cresterile salariale prevazute de art. 38 alin. 4^3  din Legea-cadru nr. 153/2017,cu modificările și completările ulterioare</t>
  </si>
  <si>
    <t xml:space="preserve"> influente financiare determinate de cresterile salariale prevazute de art. 38 alin. 4^4 din Legea-cadru nr. 153/2017, cu modificările și completările ulterioare</t>
  </si>
  <si>
    <t>~influente financiare determinate de cresterile salariale prevazute de art.38, alin.4 din Legea nr.153/2017, cu modificarile si completarile ulterioare, din care:</t>
  </si>
  <si>
    <t xml:space="preserve"> - influente financiare determinate de cresterile salariale prevazute de art.38, alin.4 din Legea nr.153/2017 reprezentand majorarea cu 1/3 din diferenţa dintre salariul de bază, solda de funcţie/salariul de funcţie, indemnizaţia de încadrare prevăzute de lege pentru anul 2022 şi cel/cea din luna decembrie 2019, conform art.45 din Legea nr.5/2020</t>
  </si>
  <si>
    <t>~ majorarea acordată suplimentar drepturilor salariale cuvenite, in cuantum de 75%,  pentru personalul din unităţile sanitare publice, conform art.3^1 din Legea nr.19/2020, cu modificarile si completarile ulterioare</t>
  </si>
  <si>
    <t>~majorarea acordată suplimentar drepturilor salariale cuvenite, in cuantum de 75%,  pentru personalul din unităţile sanitare publice, conform art.4, alin.(6) din OUG 147/2020</t>
  </si>
  <si>
    <t>Transferuri pentru stimulentul de risc, din care:</t>
  </si>
  <si>
    <t>~ sume alocate in baza OUG nr.43/2020, cu modificarile si completarile ulterioare si a Ordinului CNAS nr.540/2020 cu modificarile si completarile ulterioare</t>
  </si>
  <si>
    <t>~ sume alocate in baza Legii nr.82/2020 de aprobare a OUG nr.43/2020 si a Ordinului CNAS nr.1192/2020</t>
  </si>
  <si>
    <t>Programul national de tratament pentru boli rare (purpura trombocitopenica)</t>
  </si>
  <si>
    <t>Programul national de tratament pentru boli rare (alte medicamente circuit inchis)</t>
  </si>
  <si>
    <t xml:space="preserve">   ~ finantarea activitatii prestate de medicii de familie pentru serviciile prevăzute la art. 3 alin. (2) - (7) din OUG nr. 3/2021, cu modificarile si completarile ulterioare</t>
  </si>
  <si>
    <t>Asistenta medicala  pentru specialitati clinice, din care:</t>
  </si>
  <si>
    <t xml:space="preserve">    ~ finantarea activitatii prestate în cadrul centrelor de vaccinare împotriva COVID-19</t>
  </si>
  <si>
    <t>Sume primite in contul platilor efectuate in anul precedent</t>
  </si>
  <si>
    <t>48.05.02.02</t>
  </si>
  <si>
    <t>CONT DE EXECUTIE VENITURI AUGUST 2021</t>
  </si>
  <si>
    <t>CONT DE EXECUTIE CHELTUIELI AUGUST  2021</t>
  </si>
  <si>
    <t xml:space="preserve">  -  Programul national de tratament pentru boli rare (mucoviscidoza)</t>
  </si>
  <si>
    <t>CASA DE ASIGURARI DE SANATATE HUNEDOARA</t>
  </si>
  <si>
    <t>DIRECTOR GENERAL,</t>
  </si>
  <si>
    <t>EC. DAVID ADRIAN</t>
  </si>
  <si>
    <t>DIRECTOR ECONOMIC,</t>
  </si>
  <si>
    <t>DR.EC. CUMPANASU ECATERINA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</si>
</sst>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_ ;[Red]\-#,##0.00\ "/>
    <numFmt numFmtId="165" formatCode="#,##0.0"/>
  </numFmts>
  <fonts count="19" x14ac:knownFonts="1">
    <font>
      <sz val="10"/>
      <name val="Arial"/>
      <charset val="238"/>
    </font>
    <font>
      <sz val="10"/>
      <name val="Arial"/>
      <family val="2"/>
      <charset val="238"/>
    </font>
    <font>
      <sz val="10"/>
      <name val="Arial"/>
      <family val="2"/>
      <charset val="238"/>
    </font>
    <font>
      <sz val="10"/>
      <name val="Palatino Linotype"/>
      <family val="1"/>
      <charset val="238"/>
    </font>
    <font>
      <b/>
      <i/>
      <sz val="12"/>
      <name val="Palatino Linotype"/>
      <family val="1"/>
      <charset val="238"/>
    </font>
    <font>
      <b/>
      <i/>
      <sz val="10"/>
      <name val="Palatino Linotype"/>
      <family val="1"/>
      <charset val="238"/>
    </font>
    <font>
      <b/>
      <sz val="10"/>
      <name val="Palatino Linotype"/>
      <family val="1"/>
      <charset val="238"/>
    </font>
    <font>
      <i/>
      <sz val="10"/>
      <name val="Palatino Linotype"/>
      <family val="1"/>
      <charset val="238"/>
    </font>
    <font>
      <b/>
      <sz val="11"/>
      <name val="Palatino Linotype"/>
      <family val="1"/>
      <charset val="238"/>
    </font>
    <font>
      <b/>
      <i/>
      <sz val="11"/>
      <name val="Palatino Linotype"/>
      <family val="1"/>
      <charset val="238"/>
    </font>
    <font>
      <sz val="10"/>
      <color indexed="10"/>
      <name val="Palatino Linotype"/>
      <family val="1"/>
      <charset val="238"/>
    </font>
    <font>
      <sz val="10"/>
      <color indexed="8"/>
      <name val="Palatino Linotype"/>
      <family val="1"/>
      <charset val="238"/>
    </font>
    <font>
      <b/>
      <sz val="10"/>
      <color indexed="8"/>
      <name val="Palatino Linotype"/>
      <family val="1"/>
      <charset val="238"/>
    </font>
    <font>
      <sz val="10"/>
      <color indexed="9"/>
      <name val="Arial"/>
      <family val="2"/>
    </font>
    <font>
      <b/>
      <i/>
      <sz val="14"/>
      <name val="Palatino Linotype"/>
      <family val="1"/>
      <charset val="238"/>
    </font>
    <font>
      <b/>
      <sz val="9"/>
      <name val="Palatino Linotype"/>
      <family val="1"/>
      <charset val="238"/>
    </font>
    <font>
      <sz val="9"/>
      <name val="Palatino Linotype"/>
      <family val="1"/>
      <charset val="238"/>
    </font>
    <font>
      <sz val="11"/>
      <name val="Palatino Linotype"/>
      <family val="1"/>
      <charset val="238"/>
    </font>
    <font>
      <b/>
      <i/>
      <sz val="12"/>
      <name val="Palatino Linotype"/>
      <family val="1"/>
    </font>
  </fonts>
  <fills count="2">
    <fill>
      <patternFill patternType="none"/>
    </fill>
    <fill>
      <patternFill patternType="gray125"/>
    </fill>
  </fills>
  <borders count="2">
    <border>
      <left/>
      <right/>
      <top/>
      <bottom/>
      <diagonal/>
    </border>
    <border>
      <left style="hair">
        <color indexed="64"/>
      </left>
      <right style="hair">
        <color indexed="64"/>
      </right>
      <top style="hair">
        <color indexed="64"/>
      </top>
      <bottom style="hair">
        <color indexed="64"/>
      </bottom>
      <diagonal/>
    </border>
  </borders>
  <cellStyleXfs count="6">
    <xf numFmtId="0" fontId="0" fillId="0" borderId="0"/>
    <xf numFmtId="0" fontId="2" fillId="0" borderId="0"/>
    <xf numFmtId="0" fontId="2" fillId="0" borderId="0"/>
    <xf numFmtId="0" fontId="2" fillId="0" borderId="0"/>
    <xf numFmtId="0" fontId="1" fillId="0" borderId="0"/>
    <xf numFmtId="0" fontId="1" fillId="0" borderId="0"/>
  </cellStyleXfs>
  <cellXfs count="107">
    <xf numFmtId="0" fontId="0" fillId="0" borderId="0" xfId="0"/>
    <xf numFmtId="49" fontId="3" fillId="0" borderId="0" xfId="0" applyNumberFormat="1" applyFont="1" applyFill="1" applyBorder="1" applyAlignment="1">
      <alignment vertical="top" wrapText="1"/>
    </xf>
    <xf numFmtId="3" fontId="4" fillId="0" borderId="0" xfId="0" applyNumberFormat="1" applyFont="1" applyFill="1" applyBorder="1" applyAlignment="1">
      <alignment horizontal="center"/>
    </xf>
    <xf numFmtId="3" fontId="5" fillId="0" borderId="0" xfId="0" applyNumberFormat="1" applyFont="1" applyFill="1" applyBorder="1" applyAlignment="1">
      <alignment horizontal="center"/>
    </xf>
    <xf numFmtId="3" fontId="3" fillId="0" borderId="0" xfId="0" applyNumberFormat="1" applyFont="1" applyFill="1" applyBorder="1"/>
    <xf numFmtId="0" fontId="3" fillId="0" borderId="0" xfId="0" applyFont="1" applyFill="1"/>
    <xf numFmtId="4" fontId="3" fillId="0" borderId="0" xfId="0" applyNumberFormat="1" applyFont="1" applyFill="1" applyBorder="1"/>
    <xf numFmtId="4" fontId="6" fillId="0" borderId="0" xfId="0" applyNumberFormat="1" applyFont="1" applyFill="1" applyBorder="1" applyAlignment="1">
      <alignment wrapText="1"/>
    </xf>
    <xf numFmtId="3" fontId="6" fillId="0" borderId="0" xfId="0" applyNumberFormat="1" applyFont="1" applyFill="1" applyBorder="1" applyAlignment="1">
      <alignment wrapText="1"/>
    </xf>
    <xf numFmtId="165" fontId="3" fillId="0" borderId="0" xfId="0" applyNumberFormat="1" applyFont="1" applyFill="1" applyBorder="1"/>
    <xf numFmtId="49" fontId="6" fillId="0" borderId="1" xfId="0" applyNumberFormat="1" applyFont="1" applyFill="1" applyBorder="1" applyAlignment="1">
      <alignment horizontal="center" vertical="center" wrapText="1"/>
    </xf>
    <xf numFmtId="3" fontId="6" fillId="0" borderId="1" xfId="0" applyNumberFormat="1"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0" fontId="3" fillId="0" borderId="0" xfId="0" applyFont="1" applyFill="1" applyAlignment="1">
      <alignment horizontal="center" vertical="center" wrapText="1"/>
    </xf>
    <xf numFmtId="49" fontId="6" fillId="0" borderId="1" xfId="0" applyNumberFormat="1" applyFont="1" applyFill="1" applyBorder="1" applyAlignment="1">
      <alignment horizontal="center" vertical="top" wrapText="1"/>
    </xf>
    <xf numFmtId="3" fontId="6" fillId="0" borderId="1" xfId="0" applyNumberFormat="1" applyFont="1" applyFill="1" applyBorder="1" applyAlignment="1">
      <alignment horizontal="center"/>
    </xf>
    <xf numFmtId="3" fontId="5" fillId="0" borderId="1" xfId="0" applyNumberFormat="1" applyFont="1" applyFill="1" applyBorder="1" applyAlignment="1">
      <alignment horizontal="center"/>
    </xf>
    <xf numFmtId="49" fontId="6" fillId="0" borderId="1" xfId="0" applyNumberFormat="1" applyFont="1" applyFill="1" applyBorder="1" applyAlignment="1">
      <alignment vertical="top" wrapText="1"/>
    </xf>
    <xf numFmtId="164" fontId="6" fillId="0" borderId="1" xfId="2" applyNumberFormat="1" applyFont="1" applyFill="1" applyBorder="1" applyAlignment="1" applyProtection="1">
      <alignment horizontal="left" wrapText="1"/>
    </xf>
    <xf numFmtId="0" fontId="6" fillId="0" borderId="0" xfId="0" applyFont="1" applyFill="1"/>
    <xf numFmtId="164" fontId="6" fillId="0" borderId="1" xfId="2" applyNumberFormat="1" applyFont="1" applyFill="1" applyBorder="1" applyAlignment="1">
      <alignment wrapText="1"/>
    </xf>
    <xf numFmtId="49" fontId="6" fillId="0" borderId="1" xfId="0" applyNumberFormat="1" applyFont="1" applyFill="1" applyBorder="1" applyAlignment="1">
      <alignment horizontal="left" vertical="top" wrapText="1"/>
    </xf>
    <xf numFmtId="49" fontId="3" fillId="0" borderId="1" xfId="0" applyNumberFormat="1" applyFont="1" applyFill="1" applyBorder="1" applyAlignment="1">
      <alignment vertical="top" wrapText="1"/>
    </xf>
    <xf numFmtId="4" fontId="3" fillId="0" borderId="1" xfId="2" applyNumberFormat="1" applyFont="1" applyFill="1" applyBorder="1" applyAlignment="1">
      <alignment wrapText="1"/>
    </xf>
    <xf numFmtId="164" fontId="3" fillId="0" borderId="1" xfId="2" applyNumberFormat="1" applyFont="1" applyFill="1" applyBorder="1" applyAlignment="1">
      <alignment wrapText="1"/>
    </xf>
    <xf numFmtId="164" fontId="3" fillId="0" borderId="1" xfId="2" applyNumberFormat="1" applyFont="1" applyFill="1" applyBorder="1" applyAlignment="1" applyProtection="1">
      <alignment horizontal="left" vertical="center" wrapText="1"/>
    </xf>
    <xf numFmtId="0" fontId="7" fillId="0" borderId="0" xfId="0" applyFont="1" applyFill="1"/>
    <xf numFmtId="49" fontId="7" fillId="0" borderId="1" xfId="0" applyNumberFormat="1" applyFont="1" applyFill="1" applyBorder="1" applyAlignment="1">
      <alignment vertical="top" wrapText="1"/>
    </xf>
    <xf numFmtId="164" fontId="7" fillId="0" borderId="1" xfId="2" applyNumberFormat="1" applyFont="1" applyFill="1" applyBorder="1" applyAlignment="1">
      <alignment wrapText="1"/>
    </xf>
    <xf numFmtId="49" fontId="3" fillId="0" borderId="1" xfId="0" applyNumberFormat="1" applyFont="1" applyFill="1" applyBorder="1" applyAlignment="1">
      <alignment horizontal="left" vertical="top" wrapText="1"/>
    </xf>
    <xf numFmtId="164" fontId="6" fillId="0" borderId="1" xfId="3" applyNumberFormat="1" applyFont="1" applyFill="1" applyBorder="1" applyAlignment="1">
      <alignment wrapText="1"/>
    </xf>
    <xf numFmtId="164" fontId="3" fillId="0" borderId="1" xfId="3" applyNumberFormat="1" applyFont="1" applyFill="1" applyBorder="1" applyAlignment="1">
      <alignment wrapText="1"/>
    </xf>
    <xf numFmtId="49" fontId="10" fillId="0" borderId="1" xfId="0" applyNumberFormat="1" applyFont="1" applyFill="1" applyBorder="1" applyAlignment="1">
      <alignment vertical="top" wrapText="1"/>
    </xf>
    <xf numFmtId="4" fontId="6" fillId="0" borderId="0" xfId="0" applyNumberFormat="1" applyFont="1" applyFill="1" applyBorder="1"/>
    <xf numFmtId="4" fontId="3" fillId="0" borderId="1" xfId="0" applyNumberFormat="1" applyFont="1" applyFill="1" applyBorder="1" applyAlignment="1" applyProtection="1">
      <alignment wrapText="1"/>
    </xf>
    <xf numFmtId="4" fontId="3" fillId="0" borderId="1" xfId="0" applyNumberFormat="1" applyFont="1" applyFill="1" applyBorder="1" applyAlignment="1" applyProtection="1">
      <alignment horizontal="left" wrapText="1"/>
    </xf>
    <xf numFmtId="4" fontId="6" fillId="0" borderId="1" xfId="0" applyNumberFormat="1" applyFont="1" applyFill="1" applyBorder="1" applyAlignment="1" applyProtection="1">
      <alignment horizontal="left" wrapText="1"/>
    </xf>
    <xf numFmtId="164" fontId="11" fillId="0" borderId="1" xfId="2" applyNumberFormat="1" applyFont="1" applyFill="1" applyBorder="1" applyAlignment="1">
      <alignment wrapText="1"/>
    </xf>
    <xf numFmtId="4" fontId="3" fillId="0" borderId="1" xfId="2" applyNumberFormat="1" applyFont="1" applyFill="1" applyBorder="1" applyAlignment="1" applyProtection="1">
      <alignment wrapText="1"/>
    </xf>
    <xf numFmtId="164" fontId="11" fillId="0" borderId="1" xfId="2" applyNumberFormat="1" applyFont="1" applyFill="1" applyBorder="1" applyAlignment="1">
      <alignment horizontal="left" vertical="center" wrapText="1"/>
    </xf>
    <xf numFmtId="164" fontId="12" fillId="0" borderId="1" xfId="3" applyNumberFormat="1" applyFont="1" applyFill="1" applyBorder="1" applyAlignment="1">
      <alignment horizontal="left" vertical="center" wrapText="1"/>
    </xf>
    <xf numFmtId="164" fontId="11" fillId="0" borderId="1" xfId="3" applyNumberFormat="1" applyFont="1" applyFill="1" applyBorder="1" applyAlignment="1">
      <alignment horizontal="left" vertical="center" wrapText="1"/>
    </xf>
    <xf numFmtId="3" fontId="3" fillId="0" borderId="1" xfId="0" applyNumberFormat="1" applyFont="1" applyFill="1" applyBorder="1" applyAlignment="1" applyProtection="1">
      <alignment vertical="top" wrapText="1"/>
    </xf>
    <xf numFmtId="164" fontId="6" fillId="0" borderId="1" xfId="4" applyNumberFormat="1" applyFont="1" applyFill="1" applyBorder="1" applyAlignment="1">
      <alignment vertical="top" wrapText="1"/>
    </xf>
    <xf numFmtId="164" fontId="6" fillId="0" borderId="1" xfId="5" applyNumberFormat="1" applyFont="1" applyFill="1" applyBorder="1" applyAlignment="1" applyProtection="1">
      <alignment vertical="top" wrapText="1"/>
    </xf>
    <xf numFmtId="4" fontId="3" fillId="0" borderId="1" xfId="0" applyNumberFormat="1" applyFont="1" applyFill="1" applyBorder="1"/>
    <xf numFmtId="4" fontId="3" fillId="0" borderId="0" xfId="0" applyNumberFormat="1" applyFont="1" applyFill="1"/>
    <xf numFmtId="4" fontId="3" fillId="0" borderId="1" xfId="0" applyNumberFormat="1" applyFont="1" applyFill="1" applyBorder="1" applyAlignment="1">
      <alignment horizontal="left" vertical="center" wrapText="1"/>
    </xf>
    <xf numFmtId="2" fontId="3" fillId="0" borderId="1" xfId="2" applyNumberFormat="1" applyFont="1" applyFill="1" applyBorder="1" applyAlignment="1">
      <alignment wrapText="1"/>
    </xf>
    <xf numFmtId="164" fontId="6" fillId="0" borderId="1" xfId="2" applyNumberFormat="1" applyFont="1" applyFill="1" applyBorder="1" applyAlignment="1"/>
    <xf numFmtId="164" fontId="3" fillId="0" borderId="1" xfId="2" applyNumberFormat="1" applyFont="1" applyFill="1" applyBorder="1" applyAlignment="1"/>
    <xf numFmtId="3" fontId="6" fillId="0" borderId="1" xfId="0" applyNumberFormat="1" applyFont="1" applyFill="1" applyBorder="1" applyAlignment="1">
      <alignment wrapText="1"/>
    </xf>
    <xf numFmtId="3" fontId="3" fillId="0" borderId="1" xfId="0" applyNumberFormat="1" applyFont="1" applyFill="1" applyBorder="1" applyAlignment="1">
      <alignment wrapText="1"/>
    </xf>
    <xf numFmtId="0" fontId="3" fillId="0" borderId="0" xfId="0" applyFont="1" applyFill="1" applyAlignment="1">
      <alignment wrapText="1"/>
    </xf>
    <xf numFmtId="0" fontId="5" fillId="0" borderId="0" xfId="0" applyFont="1" applyFill="1" applyAlignment="1">
      <alignment horizontal="left"/>
    </xf>
    <xf numFmtId="4" fontId="14" fillId="0" borderId="0" xfId="0" applyNumberFormat="1" applyFont="1" applyFill="1" applyAlignment="1">
      <alignment horizontal="center"/>
    </xf>
    <xf numFmtId="0" fontId="3" fillId="0" borderId="0" xfId="0" applyFont="1" applyFill="1" applyBorder="1"/>
    <xf numFmtId="0" fontId="14" fillId="0" borderId="0" xfId="0" applyFont="1" applyFill="1" applyAlignment="1">
      <alignment horizontal="left"/>
    </xf>
    <xf numFmtId="0" fontId="6" fillId="0" borderId="0" xfId="0" applyFont="1" applyFill="1" applyAlignment="1">
      <alignment vertical="center" wrapText="1"/>
    </xf>
    <xf numFmtId="0" fontId="6" fillId="0" borderId="0" xfId="0" applyFont="1" applyFill="1" applyBorder="1" applyAlignment="1">
      <alignment horizontal="left"/>
    </xf>
    <xf numFmtId="0" fontId="5" fillId="0" borderId="0" xfId="0" applyFont="1" applyFill="1" applyBorder="1"/>
    <xf numFmtId="4" fontId="6" fillId="0" borderId="0" xfId="0" applyNumberFormat="1" applyFont="1" applyFill="1" applyBorder="1" applyAlignment="1">
      <alignment horizontal="center" vertical="center" wrapText="1"/>
    </xf>
    <xf numFmtId="3" fontId="6" fillId="0" borderId="1" xfId="0" applyNumberFormat="1" applyFont="1" applyFill="1" applyBorder="1" applyAlignment="1">
      <alignment horizontal="center" wrapText="1"/>
    </xf>
    <xf numFmtId="3" fontId="6" fillId="0" borderId="0" xfId="0" applyNumberFormat="1" applyFont="1" applyFill="1" applyBorder="1" applyAlignment="1">
      <alignment horizontal="center"/>
    </xf>
    <xf numFmtId="3" fontId="3" fillId="0" borderId="0" xfId="0" applyNumberFormat="1" applyFont="1" applyFill="1"/>
    <xf numFmtId="49" fontId="15" fillId="0" borderId="1" xfId="0" applyNumberFormat="1" applyFont="1" applyFill="1" applyBorder="1" applyAlignment="1">
      <alignment horizontal="left"/>
    </xf>
    <xf numFmtId="4" fontId="6" fillId="0" borderId="1" xfId="0" applyNumberFormat="1" applyFont="1" applyFill="1" applyBorder="1" applyAlignment="1">
      <alignment wrapText="1"/>
    </xf>
    <xf numFmtId="49" fontId="16" fillId="0" borderId="1" xfId="0" applyNumberFormat="1" applyFont="1" applyFill="1" applyBorder="1" applyAlignment="1">
      <alignment horizontal="left"/>
    </xf>
    <xf numFmtId="4" fontId="3" fillId="0" borderId="1" xfId="0" applyNumberFormat="1" applyFont="1" applyFill="1" applyBorder="1" applyAlignment="1">
      <alignment wrapText="1"/>
    </xf>
    <xf numFmtId="4" fontId="17" fillId="0" borderId="1" xfId="0" applyNumberFormat="1" applyFont="1" applyFill="1" applyBorder="1" applyAlignment="1">
      <alignment wrapText="1"/>
    </xf>
    <xf numFmtId="4" fontId="8" fillId="0" borderId="1" xfId="0" applyNumberFormat="1" applyFont="1" applyFill="1" applyBorder="1" applyAlignment="1">
      <alignment wrapText="1"/>
    </xf>
    <xf numFmtId="0" fontId="16" fillId="0" borderId="1" xfId="0" applyFont="1" applyFill="1" applyBorder="1" applyAlignment="1">
      <alignment wrapText="1"/>
    </xf>
    <xf numFmtId="49" fontId="16" fillId="0" borderId="1" xfId="1" applyNumberFormat="1" applyFont="1" applyFill="1" applyBorder="1" applyAlignment="1" applyProtection="1">
      <alignment horizontal="left"/>
      <protection locked="0"/>
    </xf>
    <xf numFmtId="4" fontId="3" fillId="0" borderId="1" xfId="1" applyNumberFormat="1" applyFont="1" applyFill="1" applyBorder="1" applyAlignment="1" applyProtection="1">
      <alignment wrapText="1"/>
      <protection locked="0"/>
    </xf>
    <xf numFmtId="0" fontId="6" fillId="0" borderId="0" xfId="0" applyFont="1" applyFill="1" applyBorder="1"/>
    <xf numFmtId="0" fontId="6" fillId="0" borderId="1" xfId="0" applyFont="1" applyFill="1" applyBorder="1"/>
    <xf numFmtId="4" fontId="11" fillId="0" borderId="1" xfId="0" applyNumberFormat="1" applyFont="1" applyFill="1" applyBorder="1" applyAlignment="1">
      <alignment wrapText="1"/>
    </xf>
    <xf numFmtId="49" fontId="16" fillId="0" borderId="1" xfId="0" applyNumberFormat="1" applyFont="1" applyFill="1" applyBorder="1" applyAlignment="1" applyProtection="1">
      <alignment horizontal="left" vertical="center"/>
    </xf>
    <xf numFmtId="4" fontId="11" fillId="0" borderId="1" xfId="0" applyNumberFormat="1" applyFont="1" applyFill="1" applyBorder="1" applyAlignment="1" applyProtection="1">
      <alignment horizontal="left" wrapText="1"/>
    </xf>
    <xf numFmtId="4" fontId="16" fillId="0" borderId="1" xfId="0" applyNumberFormat="1" applyFont="1" applyFill="1" applyBorder="1" applyAlignment="1">
      <alignment horizontal="left"/>
    </xf>
    <xf numFmtId="164" fontId="3" fillId="0" borderId="1" xfId="0" applyNumberFormat="1" applyFont="1" applyFill="1" applyBorder="1" applyAlignment="1" applyProtection="1">
      <alignment wrapText="1"/>
    </xf>
    <xf numFmtId="0" fontId="3" fillId="0" borderId="1" xfId="0" applyFont="1" applyFill="1" applyBorder="1" applyAlignment="1">
      <alignment wrapText="1"/>
    </xf>
    <xf numFmtId="164" fontId="3" fillId="0" borderId="1" xfId="2" applyNumberFormat="1" applyFont="1" applyFill="1" applyBorder="1" applyAlignment="1" applyProtection="1">
      <alignment wrapText="1"/>
    </xf>
    <xf numFmtId="0" fontId="3"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3" fontId="3" fillId="0" borderId="1" xfId="0" applyNumberFormat="1" applyFont="1" applyFill="1" applyBorder="1" applyAlignment="1" applyProtection="1">
      <alignment horizontal="center" vertical="top" wrapText="1"/>
    </xf>
    <xf numFmtId="4" fontId="6" fillId="0" borderId="1" xfId="0" applyNumberFormat="1" applyFont="1" applyFill="1" applyBorder="1"/>
    <xf numFmtId="4" fontId="6" fillId="0" borderId="1" xfId="3" applyNumberFormat="1" applyFont="1" applyFill="1" applyBorder="1" applyAlignment="1" applyProtection="1">
      <alignment horizontal="right" wrapText="1"/>
    </xf>
    <xf numFmtId="4" fontId="6" fillId="0" borderId="1" xfId="3" applyNumberFormat="1" applyFont="1" applyFill="1" applyBorder="1" applyAlignment="1">
      <alignment horizontal="right" wrapText="1"/>
    </xf>
    <xf numFmtId="4" fontId="5" fillId="0" borderId="1" xfId="0" applyNumberFormat="1" applyFont="1" applyFill="1" applyBorder="1" applyAlignment="1">
      <alignment horizontal="right"/>
    </xf>
    <xf numFmtId="4" fontId="3" fillId="0" borderId="1" xfId="3" applyNumberFormat="1" applyFont="1" applyFill="1" applyBorder="1" applyAlignment="1" applyProtection="1">
      <alignment horizontal="right" wrapText="1"/>
    </xf>
    <xf numFmtId="4" fontId="8" fillId="0" borderId="1" xfId="3" applyNumberFormat="1" applyFont="1" applyFill="1" applyBorder="1" applyAlignment="1">
      <alignment horizontal="right" wrapText="1"/>
    </xf>
    <xf numFmtId="4" fontId="9" fillId="0" borderId="1" xfId="0" applyNumberFormat="1" applyFont="1" applyFill="1" applyBorder="1" applyAlignment="1">
      <alignment horizontal="right"/>
    </xf>
    <xf numFmtId="4" fontId="6" fillId="0" borderId="1" xfId="3" applyNumberFormat="1" applyFont="1" applyFill="1" applyBorder="1" applyAlignment="1">
      <alignment horizontal="right"/>
    </xf>
    <xf numFmtId="4" fontId="3" fillId="0" borderId="1" xfId="0" applyNumberFormat="1" applyFont="1" applyFill="1" applyBorder="1" applyAlignment="1">
      <alignment vertical="top" wrapText="1"/>
    </xf>
    <xf numFmtId="4" fontId="8" fillId="0" borderId="1" xfId="3" applyNumberFormat="1" applyFont="1" applyFill="1" applyBorder="1" applyAlignment="1" applyProtection="1">
      <alignment horizontal="right" wrapText="1"/>
    </xf>
    <xf numFmtId="4" fontId="7" fillId="0" borderId="1" xfId="0" applyNumberFormat="1" applyFont="1" applyFill="1" applyBorder="1" applyAlignment="1">
      <alignment horizontal="right"/>
    </xf>
    <xf numFmtId="4" fontId="3" fillId="0" borderId="1" xfId="0" applyNumberFormat="1" applyFont="1" applyFill="1" applyBorder="1" applyProtection="1"/>
    <xf numFmtId="3" fontId="5" fillId="0" borderId="0" xfId="0" applyNumberFormat="1" applyFont="1" applyFill="1" applyBorder="1" applyAlignment="1">
      <alignment horizontal="right" wrapText="1"/>
    </xf>
    <xf numFmtId="0" fontId="5" fillId="0" borderId="0" xfId="0" applyFont="1" applyFill="1" applyAlignment="1">
      <alignment horizontal="right"/>
    </xf>
    <xf numFmtId="4" fontId="6" fillId="0" borderId="1" xfId="2" applyNumberFormat="1" applyFont="1" applyFill="1" applyBorder="1" applyAlignment="1">
      <alignment wrapText="1"/>
    </xf>
    <xf numFmtId="164" fontId="3" fillId="0" borderId="1" xfId="4" applyNumberFormat="1" applyFont="1" applyFill="1" applyBorder="1" applyAlignment="1">
      <alignment vertical="top" wrapText="1"/>
    </xf>
    <xf numFmtId="0" fontId="18" fillId="0" borderId="0" xfId="0" applyFont="1" applyFill="1" applyAlignment="1">
      <alignment horizontal="left"/>
    </xf>
    <xf numFmtId="4" fontId="3" fillId="0" borderId="0" xfId="0" applyNumberFormat="1" applyFont="1" applyFill="1" applyAlignment="1">
      <alignment horizontal="center"/>
    </xf>
    <xf numFmtId="0" fontId="15" fillId="0" borderId="0" xfId="0" applyFont="1" applyFill="1" applyBorder="1" applyAlignment="1">
      <alignment horizontal="center" wrapText="1"/>
    </xf>
    <xf numFmtId="0" fontId="6" fillId="0" borderId="0" xfId="0" applyFont="1" applyFill="1" applyBorder="1" applyAlignment="1">
      <alignment horizontal="center" wrapText="1"/>
    </xf>
    <xf numFmtId="0" fontId="6" fillId="0" borderId="0" xfId="0" applyFont="1" applyFill="1" applyBorder="1" applyAlignment="1">
      <alignment horizontal="center"/>
    </xf>
  </cellXfs>
  <cellStyles count="6">
    <cellStyle name="Normal" xfId="0" builtinId="0"/>
    <cellStyle name="Normal 2" xfId="1"/>
    <cellStyle name="Normal_buget 2004 cf lg 507 2003 CU DEBL10% MAI cu virari" xfId="4"/>
    <cellStyle name="Normal_BUGET RECTIFICARE OUG 89 VIRARI FINALE" xfId="2"/>
    <cellStyle name="Normal_BUGET RECTIFICARE OUG 89 VIRARI FINALE_12.Cont executie CHELTUIELI DECEMBRIE 2014" xfId="3"/>
    <cellStyle name="Normal_LG 216 CALCULE BVC 2001"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00CC"/>
  </sheetPr>
  <dimension ref="A1:FR106"/>
  <sheetViews>
    <sheetView zoomScaleNormal="100" workbookViewId="0">
      <pane xSplit="4" ySplit="6" topLeftCell="F7" activePane="bottomRight" state="frozen"/>
      <selection activeCell="C79" sqref="C79:E79"/>
      <selection pane="topRight" activeCell="C79" sqref="C79:E79"/>
      <selection pane="bottomLeft" activeCell="C79" sqref="C79:E79"/>
      <selection pane="bottomRight" activeCell="F7" sqref="F7"/>
    </sheetView>
  </sheetViews>
  <sheetFormatPr defaultRowHeight="15" x14ac:dyDescent="0.3"/>
  <cols>
    <col min="1" max="1" width="11.140625" style="53" customWidth="1"/>
    <col min="2" max="2" width="57.5703125" style="5" customWidth="1"/>
    <col min="3" max="3" width="5.28515625" style="5" customWidth="1"/>
    <col min="4" max="4" width="16.7109375" style="46" customWidth="1"/>
    <col min="5" max="5" width="0.28515625" style="46" hidden="1" customWidth="1"/>
    <col min="6" max="6" width="16.7109375" style="5" customWidth="1"/>
    <col min="7" max="7" width="17.7109375" style="5" customWidth="1"/>
    <col min="8" max="8" width="0.85546875" style="56" customWidth="1"/>
    <col min="9" max="9" width="10.7109375" style="56" customWidth="1"/>
    <col min="10" max="10" width="9.28515625" style="56" customWidth="1"/>
    <col min="11" max="11" width="10.28515625" style="56" customWidth="1"/>
    <col min="12" max="12" width="9.85546875" style="56" customWidth="1"/>
    <col min="13" max="13" width="10.7109375" style="56" customWidth="1"/>
    <col min="14" max="14" width="10" style="56" customWidth="1"/>
    <col min="15" max="15" width="10.28515625" style="56" customWidth="1"/>
    <col min="16" max="16" width="9.5703125" style="56" customWidth="1"/>
    <col min="17" max="17" width="10.7109375" style="56" customWidth="1"/>
    <col min="18" max="18" width="10.140625" style="56" bestFit="1" customWidth="1"/>
    <col min="19" max="19" width="10.5703125" style="56" customWidth="1"/>
    <col min="20" max="20" width="10" style="56" customWidth="1"/>
    <col min="21" max="21" width="10.85546875" style="56" customWidth="1"/>
    <col min="22" max="22" width="10.140625" style="56" customWidth="1"/>
    <col min="23" max="23" width="9.7109375" style="56" customWidth="1"/>
    <col min="24" max="24" width="10.85546875" style="56" customWidth="1"/>
    <col min="25" max="25" width="11.140625" style="56" customWidth="1"/>
    <col min="26" max="26" width="9.140625" style="56"/>
    <col min="27" max="27" width="10.5703125" style="56" customWidth="1"/>
    <col min="28" max="28" width="9.85546875" style="56" customWidth="1"/>
    <col min="29" max="29" width="10.85546875" style="56" customWidth="1"/>
    <col min="30" max="30" width="10.28515625" style="56" customWidth="1"/>
    <col min="31" max="31" width="8.5703125" style="56" customWidth="1"/>
    <col min="32" max="32" width="10.42578125" style="56" customWidth="1"/>
    <col min="33" max="34" width="9.85546875" style="56" customWidth="1"/>
    <col min="35" max="35" width="9.28515625" style="56" customWidth="1"/>
    <col min="36" max="36" width="9" style="56" customWidth="1"/>
    <col min="37" max="37" width="10.42578125" style="56" customWidth="1"/>
    <col min="38" max="38" width="11.28515625" style="56" customWidth="1"/>
    <col min="39" max="39" width="9.85546875" style="56" customWidth="1"/>
    <col min="40" max="40" width="10.42578125" style="56" customWidth="1"/>
    <col min="41" max="41" width="9.7109375" style="56" customWidth="1"/>
    <col min="42" max="42" width="11.140625" style="56" customWidth="1"/>
    <col min="43" max="43" width="10.42578125" style="56" customWidth="1"/>
    <col min="44" max="44" width="10" style="56" customWidth="1"/>
    <col min="45" max="45" width="10.140625" style="56" customWidth="1"/>
    <col min="46" max="46" width="10.7109375" style="56" customWidth="1"/>
    <col min="47" max="47" width="11.140625" style="56" customWidth="1"/>
    <col min="48" max="48" width="9.5703125" style="56" customWidth="1"/>
    <col min="49" max="49" width="11.28515625" style="56" customWidth="1"/>
    <col min="50" max="50" width="11" style="56" customWidth="1"/>
    <col min="51" max="51" width="9.85546875" style="56" customWidth="1"/>
    <col min="52" max="52" width="10.7109375" style="56" customWidth="1"/>
    <col min="53" max="53" width="10.28515625" style="56" customWidth="1"/>
    <col min="54" max="54" width="10.5703125" style="56" customWidth="1"/>
    <col min="55" max="55" width="9.5703125" style="56" customWidth="1"/>
    <col min="56" max="56" width="8.42578125" style="56" customWidth="1"/>
    <col min="57" max="57" width="10.7109375" style="56" customWidth="1"/>
    <col min="58" max="58" width="10.140625" style="56" customWidth="1"/>
    <col min="59" max="59" width="10.7109375" style="56" customWidth="1"/>
    <col min="60" max="60" width="9.85546875" style="56" customWidth="1"/>
    <col min="61" max="61" width="9.7109375" style="56" customWidth="1"/>
    <col min="62" max="62" width="10" style="56" customWidth="1"/>
    <col min="63" max="63" width="11.42578125" style="56" customWidth="1"/>
    <col min="64" max="64" width="10" style="56" customWidth="1"/>
    <col min="65" max="65" width="9.7109375" style="56" customWidth="1"/>
    <col min="66" max="66" width="10" style="56" customWidth="1"/>
    <col min="67" max="67" width="10.7109375" style="56" customWidth="1"/>
    <col min="68" max="68" width="9.28515625" style="56" customWidth="1"/>
    <col min="69" max="69" width="10.7109375" style="56" customWidth="1"/>
    <col min="70" max="70" width="10.140625" style="56" customWidth="1"/>
    <col min="71" max="71" width="10.85546875" style="56" customWidth="1"/>
    <col min="72" max="72" width="11.140625" style="56" customWidth="1"/>
    <col min="73" max="75" width="10.28515625" style="56" customWidth="1"/>
    <col min="76" max="76" width="9.5703125" style="56" customWidth="1"/>
    <col min="77" max="77" width="10.28515625" style="56" customWidth="1"/>
    <col min="78" max="78" width="9.5703125" style="56" customWidth="1"/>
    <col min="79" max="79" width="10.140625" style="56" customWidth="1"/>
    <col min="80" max="80" width="8.85546875" style="56" customWidth="1"/>
    <col min="81" max="81" width="9.42578125" style="56" customWidth="1"/>
    <col min="82" max="82" width="10.28515625" style="56" customWidth="1"/>
    <col min="83" max="83" width="9.85546875" style="56" customWidth="1"/>
    <col min="84" max="84" width="9.5703125" style="56" customWidth="1"/>
    <col min="85" max="85" width="9" style="56" customWidth="1"/>
    <col min="86" max="86" width="9.7109375" style="56" customWidth="1"/>
    <col min="87" max="88" width="10.42578125" style="56" customWidth="1"/>
    <col min="89" max="89" width="10.140625" style="56" customWidth="1"/>
    <col min="90" max="90" width="10.28515625" style="56" customWidth="1"/>
    <col min="91" max="91" width="11.5703125" style="56" customWidth="1"/>
    <col min="92" max="93" width="11.140625" style="56" customWidth="1"/>
    <col min="94" max="94" width="9.85546875" style="56" customWidth="1"/>
    <col min="95" max="95" width="8.5703125" style="56" customWidth="1"/>
    <col min="96" max="96" width="10.28515625" style="56" customWidth="1"/>
    <col min="97" max="97" width="10" style="56" customWidth="1"/>
    <col min="98" max="98" width="9.85546875" style="56" customWidth="1"/>
    <col min="99" max="99" width="10.140625" style="56" customWidth="1"/>
    <col min="100" max="100" width="11.7109375" style="56" customWidth="1"/>
    <col min="101" max="101" width="8.140625" style="56" customWidth="1"/>
    <col min="102" max="102" width="8.5703125" style="56" customWidth="1"/>
    <col min="103" max="103" width="10.140625" style="56" customWidth="1"/>
    <col min="104" max="104" width="11.7109375" style="56" customWidth="1"/>
    <col min="105" max="105" width="9.5703125" style="56" customWidth="1"/>
    <col min="106" max="106" width="9.42578125" style="56" customWidth="1"/>
    <col min="107" max="107" width="12.28515625" style="56" customWidth="1"/>
    <col min="108" max="108" width="11.42578125" style="56" customWidth="1"/>
    <col min="109" max="109" width="11.5703125" style="56" customWidth="1"/>
    <col min="110" max="110" width="11.42578125" style="56" customWidth="1"/>
    <col min="111" max="111" width="14.28515625" style="56" customWidth="1"/>
    <col min="112" max="112" width="10.5703125" style="56" customWidth="1"/>
    <col min="113" max="113" width="11.7109375" style="56" bestFit="1" customWidth="1"/>
    <col min="114" max="114" width="11" style="56" customWidth="1"/>
    <col min="115" max="115" width="12" style="56" customWidth="1"/>
    <col min="116" max="116" width="10.85546875" style="56" customWidth="1"/>
    <col min="117" max="117" width="11.5703125" style="56" customWidth="1"/>
    <col min="118" max="118" width="9.85546875" style="56" customWidth="1"/>
    <col min="119" max="119" width="10.5703125" style="56" customWidth="1"/>
    <col min="120" max="121" width="9.140625" style="56"/>
    <col min="122" max="122" width="10.5703125" style="56" customWidth="1"/>
    <col min="123" max="123" width="9.85546875" style="56" customWidth="1"/>
    <col min="124" max="124" width="10.140625" style="56" customWidth="1"/>
    <col min="125" max="126" width="9.140625" style="56"/>
    <col min="127" max="127" width="10.5703125" style="56" customWidth="1"/>
    <col min="128" max="128" width="10" style="56" customWidth="1"/>
    <col min="129" max="129" width="9.85546875" style="56" customWidth="1"/>
    <col min="130" max="131" width="9.140625" style="56"/>
    <col min="132" max="132" width="10.42578125" style="56" customWidth="1"/>
    <col min="133" max="133" width="9.7109375" style="56" customWidth="1"/>
    <col min="134" max="134" width="10" style="56" customWidth="1"/>
    <col min="135" max="136" width="9.140625" style="56"/>
    <col min="137" max="137" width="10.140625" style="56" customWidth="1"/>
    <col min="138" max="138" width="12.7109375" style="56" bestFit="1" customWidth="1"/>
    <col min="139" max="150" width="9.140625" style="56"/>
    <col min="151" max="16384" width="9.140625" style="5"/>
  </cols>
  <sheetData>
    <row r="1" spans="1:150" ht="20.25" x14ac:dyDescent="0.35">
      <c r="B1" s="54" t="s">
        <v>501</v>
      </c>
      <c r="C1" s="54"/>
      <c r="D1" s="55"/>
      <c r="E1" s="55"/>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row>
    <row r="2" spans="1:150" ht="17.25" customHeight="1" x14ac:dyDescent="0.35">
      <c r="B2" s="102" t="s">
        <v>504</v>
      </c>
      <c r="C2" s="57"/>
      <c r="D2" s="55"/>
      <c r="E2" s="55"/>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row>
    <row r="3" spans="1:150" x14ac:dyDescent="0.3">
      <c r="A3" s="58"/>
      <c r="B3" s="59"/>
      <c r="C3" s="59"/>
      <c r="D3" s="6"/>
      <c r="E3" s="6"/>
      <c r="F3" s="6"/>
      <c r="G3" s="6"/>
      <c r="EG3" s="60"/>
    </row>
    <row r="4" spans="1:150" ht="12.75" customHeight="1" x14ac:dyDescent="0.3">
      <c r="B4" s="56"/>
      <c r="C4" s="56"/>
      <c r="D4" s="6"/>
      <c r="E4" s="6"/>
      <c r="F4" s="6"/>
      <c r="G4" s="99" t="s">
        <v>0</v>
      </c>
      <c r="H4" s="104"/>
      <c r="I4" s="104"/>
      <c r="J4" s="104"/>
      <c r="K4" s="104"/>
      <c r="L4" s="104"/>
      <c r="M4" s="104"/>
      <c r="N4" s="104"/>
      <c r="O4" s="104"/>
      <c r="P4" s="104"/>
      <c r="Q4" s="104"/>
      <c r="R4" s="104"/>
      <c r="S4" s="104"/>
      <c r="T4" s="104"/>
      <c r="U4" s="104"/>
      <c r="V4" s="104"/>
      <c r="W4" s="104"/>
      <c r="X4" s="104"/>
      <c r="Y4" s="104"/>
      <c r="Z4" s="104"/>
      <c r="AA4" s="104"/>
      <c r="AB4" s="104"/>
      <c r="AC4" s="104"/>
      <c r="AD4" s="104"/>
      <c r="AE4" s="104"/>
      <c r="AF4" s="104"/>
      <c r="AG4" s="104"/>
      <c r="AH4" s="104"/>
      <c r="AI4" s="104"/>
      <c r="AJ4" s="104"/>
      <c r="AK4" s="104"/>
      <c r="AL4" s="104"/>
      <c r="AM4" s="104"/>
      <c r="AN4" s="104"/>
      <c r="AO4" s="104"/>
      <c r="AP4" s="104"/>
      <c r="AQ4" s="104"/>
      <c r="AR4" s="104"/>
      <c r="AS4" s="104"/>
      <c r="AT4" s="104"/>
      <c r="AU4" s="104"/>
      <c r="AV4" s="104"/>
      <c r="AW4" s="104"/>
      <c r="AX4" s="104"/>
      <c r="AY4" s="104"/>
      <c r="AZ4" s="104"/>
      <c r="BA4" s="104"/>
      <c r="BB4" s="104"/>
      <c r="BC4" s="104"/>
      <c r="BD4" s="104"/>
      <c r="BE4" s="104"/>
      <c r="BF4" s="104"/>
      <c r="BG4" s="104"/>
      <c r="BH4" s="104"/>
      <c r="BI4" s="104"/>
      <c r="BJ4" s="104"/>
      <c r="BK4" s="104"/>
      <c r="BL4" s="104"/>
      <c r="BM4" s="104"/>
      <c r="BN4" s="104"/>
      <c r="BO4" s="104"/>
      <c r="BP4" s="104"/>
      <c r="BQ4" s="104"/>
      <c r="BR4" s="104"/>
      <c r="BS4" s="104"/>
      <c r="BT4" s="104"/>
      <c r="BU4" s="104"/>
      <c r="BV4" s="104"/>
      <c r="BW4" s="104"/>
      <c r="BX4" s="104"/>
      <c r="BY4" s="104"/>
      <c r="BZ4" s="104"/>
      <c r="CA4" s="104"/>
      <c r="CB4" s="104"/>
      <c r="CC4" s="104"/>
      <c r="CD4" s="104"/>
      <c r="CE4" s="104"/>
      <c r="CF4" s="104"/>
      <c r="CG4" s="104"/>
      <c r="CH4" s="104"/>
      <c r="CI4" s="104"/>
      <c r="CJ4" s="104"/>
      <c r="CK4" s="104"/>
      <c r="CL4" s="104"/>
      <c r="CM4" s="104"/>
      <c r="CN4" s="104"/>
      <c r="CO4" s="104"/>
      <c r="CP4" s="104"/>
      <c r="CQ4" s="104"/>
      <c r="CR4" s="104"/>
      <c r="CS4" s="104"/>
      <c r="CT4" s="104"/>
      <c r="CU4" s="104"/>
      <c r="CV4" s="104"/>
      <c r="CW4" s="104"/>
      <c r="CX4" s="104"/>
      <c r="CY4" s="104"/>
      <c r="CZ4" s="104"/>
      <c r="DA4" s="104"/>
      <c r="DB4" s="104"/>
      <c r="DC4" s="104"/>
      <c r="DD4" s="104"/>
      <c r="DE4" s="104"/>
      <c r="DF4" s="104"/>
      <c r="DG4" s="104"/>
      <c r="DH4" s="104"/>
      <c r="DI4" s="106"/>
      <c r="DJ4" s="106"/>
      <c r="DK4" s="106"/>
      <c r="DL4" s="106"/>
      <c r="DM4" s="106"/>
      <c r="DN4" s="105"/>
      <c r="DO4" s="105"/>
      <c r="DP4" s="105"/>
      <c r="DQ4" s="105"/>
      <c r="DR4" s="105"/>
      <c r="DS4" s="105"/>
      <c r="DT4" s="105"/>
      <c r="DU4" s="105"/>
      <c r="DV4" s="105"/>
      <c r="DW4" s="105"/>
      <c r="DX4" s="105"/>
      <c r="DY4" s="105"/>
      <c r="DZ4" s="105"/>
      <c r="EA4" s="105"/>
      <c r="EB4" s="105"/>
      <c r="EC4" s="105"/>
      <c r="ED4" s="105"/>
      <c r="EE4" s="105"/>
      <c r="EF4" s="105"/>
      <c r="EG4" s="105"/>
    </row>
    <row r="5" spans="1:150" ht="90" x14ac:dyDescent="0.3">
      <c r="A5" s="12" t="s">
        <v>1</v>
      </c>
      <c r="B5" s="12" t="s">
        <v>2</v>
      </c>
      <c r="C5" s="12" t="s">
        <v>3</v>
      </c>
      <c r="D5" s="12" t="s">
        <v>4</v>
      </c>
      <c r="E5" s="12" t="s">
        <v>5</v>
      </c>
      <c r="F5" s="11" t="s">
        <v>6</v>
      </c>
      <c r="G5" s="11" t="s">
        <v>7</v>
      </c>
      <c r="H5" s="61"/>
      <c r="I5" s="61"/>
      <c r="J5" s="61"/>
      <c r="K5" s="61"/>
      <c r="L5" s="61"/>
      <c r="M5" s="61"/>
      <c r="N5" s="61"/>
      <c r="O5" s="61"/>
      <c r="P5" s="61"/>
      <c r="Q5" s="61"/>
      <c r="R5" s="61"/>
      <c r="S5" s="61"/>
      <c r="T5" s="61"/>
      <c r="U5" s="61"/>
      <c r="V5" s="61"/>
      <c r="W5" s="61"/>
      <c r="X5" s="61"/>
      <c r="Y5" s="61"/>
      <c r="Z5" s="61"/>
      <c r="AA5" s="61"/>
      <c r="AB5" s="61"/>
      <c r="AC5" s="61"/>
      <c r="AD5" s="61"/>
      <c r="AE5" s="61"/>
      <c r="AF5" s="61"/>
      <c r="AG5" s="61"/>
      <c r="AH5" s="61"/>
      <c r="AI5" s="61"/>
      <c r="AJ5" s="61"/>
      <c r="AK5" s="61"/>
      <c r="AL5" s="61"/>
      <c r="AM5" s="61"/>
      <c r="AN5" s="61"/>
      <c r="AO5" s="61"/>
      <c r="AP5" s="61"/>
      <c r="AQ5" s="61"/>
      <c r="AR5" s="61"/>
      <c r="AS5" s="61"/>
      <c r="AT5" s="61"/>
      <c r="AU5" s="61"/>
      <c r="AV5" s="61"/>
      <c r="AW5" s="61"/>
      <c r="AX5" s="61"/>
      <c r="AY5" s="61"/>
      <c r="AZ5" s="61"/>
      <c r="BA5" s="61"/>
      <c r="BB5" s="61"/>
      <c r="BC5" s="61"/>
      <c r="BD5" s="61"/>
      <c r="BE5" s="61"/>
      <c r="BF5" s="61"/>
      <c r="BG5" s="61"/>
      <c r="BH5" s="61"/>
      <c r="BI5" s="61"/>
      <c r="BJ5" s="61"/>
      <c r="BK5" s="61"/>
      <c r="BL5" s="61"/>
      <c r="BM5" s="61"/>
      <c r="BN5" s="61"/>
      <c r="BO5" s="61"/>
      <c r="BP5" s="61"/>
      <c r="BQ5" s="61"/>
      <c r="BR5" s="61"/>
      <c r="BS5" s="61"/>
      <c r="BT5" s="61"/>
      <c r="BU5" s="61"/>
      <c r="BV5" s="61"/>
      <c r="BW5" s="61"/>
      <c r="BX5" s="61"/>
      <c r="BY5" s="61"/>
      <c r="BZ5" s="61"/>
      <c r="CA5" s="61"/>
      <c r="CB5" s="61"/>
      <c r="CC5" s="61"/>
      <c r="CD5" s="61"/>
      <c r="CE5" s="61"/>
      <c r="CF5" s="61"/>
      <c r="CG5" s="61"/>
      <c r="CH5" s="61"/>
      <c r="CI5" s="61"/>
      <c r="CJ5" s="61"/>
      <c r="CK5" s="61"/>
      <c r="CL5" s="61"/>
      <c r="CM5" s="61"/>
      <c r="CN5" s="61"/>
      <c r="CO5" s="61"/>
      <c r="CP5" s="61"/>
      <c r="CQ5" s="61"/>
      <c r="CR5" s="61"/>
      <c r="CS5" s="61"/>
      <c r="CT5" s="61"/>
      <c r="CU5" s="61"/>
      <c r="CV5" s="61"/>
      <c r="CW5" s="61"/>
      <c r="CX5" s="61"/>
      <c r="CY5" s="61"/>
      <c r="CZ5" s="61"/>
      <c r="DA5" s="61"/>
      <c r="DB5" s="61"/>
      <c r="DC5" s="61"/>
      <c r="DD5" s="61"/>
      <c r="DE5" s="61"/>
      <c r="DF5" s="61"/>
      <c r="DG5" s="61"/>
      <c r="DH5" s="61"/>
      <c r="DI5" s="61"/>
      <c r="DJ5" s="61"/>
      <c r="DK5" s="61"/>
      <c r="DL5" s="61"/>
      <c r="DM5" s="61"/>
      <c r="DN5" s="61"/>
      <c r="DO5" s="61"/>
      <c r="DP5" s="61"/>
      <c r="DQ5" s="61"/>
      <c r="DR5" s="61"/>
      <c r="DS5" s="61"/>
      <c r="DT5" s="61"/>
      <c r="DU5" s="61"/>
      <c r="DV5" s="61"/>
      <c r="DW5" s="61"/>
      <c r="DX5" s="61"/>
      <c r="DY5" s="61"/>
      <c r="DZ5" s="61"/>
      <c r="EA5" s="61"/>
      <c r="EB5" s="61"/>
      <c r="EC5" s="61"/>
      <c r="ED5" s="61"/>
      <c r="EE5" s="61"/>
      <c r="EF5" s="61"/>
      <c r="EG5" s="61"/>
    </row>
    <row r="6" spans="1:150" s="64" customFormat="1" x14ac:dyDescent="0.3">
      <c r="A6" s="15"/>
      <c r="B6" s="62"/>
      <c r="C6" s="62"/>
      <c r="D6" s="15"/>
      <c r="E6" s="15"/>
      <c r="F6" s="15"/>
      <c r="G6" s="15"/>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c r="AT6" s="63"/>
      <c r="AU6" s="63"/>
      <c r="AV6" s="63"/>
      <c r="AW6" s="63"/>
      <c r="AX6" s="63"/>
      <c r="AY6" s="63"/>
      <c r="AZ6" s="63"/>
      <c r="BA6" s="63"/>
      <c r="BB6" s="63"/>
      <c r="BC6" s="63"/>
      <c r="BD6" s="63"/>
      <c r="BE6" s="63"/>
      <c r="BF6" s="63"/>
      <c r="BG6" s="63"/>
      <c r="BH6" s="63"/>
      <c r="BI6" s="63"/>
      <c r="BJ6" s="63"/>
      <c r="BK6" s="63"/>
      <c r="BL6" s="63"/>
      <c r="BM6" s="63"/>
      <c r="BN6" s="63"/>
      <c r="BO6" s="63"/>
      <c r="BP6" s="63"/>
      <c r="BQ6" s="63"/>
      <c r="BR6" s="63"/>
      <c r="BS6" s="63"/>
      <c r="BT6" s="63"/>
      <c r="BU6" s="63"/>
      <c r="BV6" s="63"/>
      <c r="BW6" s="63"/>
      <c r="BX6" s="63"/>
      <c r="BY6" s="63"/>
      <c r="BZ6" s="63"/>
      <c r="CA6" s="63"/>
      <c r="CB6" s="63"/>
      <c r="CC6" s="63"/>
      <c r="CD6" s="63"/>
      <c r="CE6" s="63"/>
      <c r="CF6" s="63"/>
      <c r="CG6" s="63"/>
      <c r="CH6" s="63"/>
      <c r="CI6" s="63"/>
      <c r="CJ6" s="63"/>
      <c r="CK6" s="63"/>
      <c r="CL6" s="63"/>
      <c r="CM6" s="63"/>
      <c r="CN6" s="63"/>
      <c r="CO6" s="63"/>
      <c r="CP6" s="63"/>
      <c r="CQ6" s="63"/>
      <c r="CR6" s="63"/>
      <c r="CS6" s="63"/>
      <c r="CT6" s="63"/>
      <c r="CU6" s="63"/>
      <c r="CV6" s="63"/>
      <c r="CW6" s="63"/>
      <c r="CX6" s="63"/>
      <c r="CY6" s="63"/>
      <c r="CZ6" s="63"/>
      <c r="DA6" s="63"/>
      <c r="DB6" s="63"/>
      <c r="DC6" s="63"/>
      <c r="DD6" s="63"/>
      <c r="DE6" s="63"/>
      <c r="DF6" s="63"/>
      <c r="DG6" s="63"/>
      <c r="DH6" s="63"/>
      <c r="DI6" s="63"/>
      <c r="DJ6" s="63"/>
      <c r="DK6" s="63"/>
      <c r="DL6" s="63"/>
      <c r="DM6" s="63"/>
      <c r="DN6" s="63"/>
      <c r="DO6" s="63"/>
      <c r="DP6" s="63"/>
      <c r="DQ6" s="63"/>
      <c r="DR6" s="63"/>
      <c r="DS6" s="63"/>
      <c r="DT6" s="63"/>
      <c r="DU6" s="63"/>
      <c r="DV6" s="63"/>
      <c r="DW6" s="63"/>
      <c r="DX6" s="63"/>
      <c r="DY6" s="63"/>
      <c r="DZ6" s="63"/>
      <c r="EA6" s="63"/>
      <c r="EB6" s="63"/>
      <c r="EC6" s="63"/>
      <c r="ED6" s="63"/>
      <c r="EE6" s="63"/>
      <c r="EF6" s="63"/>
      <c r="EG6" s="63"/>
      <c r="EH6" s="4"/>
      <c r="EI6" s="4"/>
      <c r="EJ6" s="4"/>
      <c r="EK6" s="4"/>
      <c r="EL6" s="4"/>
      <c r="EM6" s="4"/>
      <c r="EN6" s="4"/>
      <c r="EO6" s="4"/>
      <c r="EP6" s="4"/>
      <c r="EQ6" s="4"/>
      <c r="ER6" s="4"/>
      <c r="ES6" s="4"/>
      <c r="ET6" s="4"/>
    </row>
    <row r="7" spans="1:150" x14ac:dyDescent="0.3">
      <c r="A7" s="65" t="s">
        <v>8</v>
      </c>
      <c r="B7" s="66" t="s">
        <v>9</v>
      </c>
      <c r="C7" s="86">
        <f>+C8+C64+C102+C91+C88</f>
        <v>0</v>
      </c>
      <c r="D7" s="86">
        <f>+D8+D64+D102+D91+D88</f>
        <v>476087170</v>
      </c>
      <c r="E7" s="86">
        <f>+E8+E64+E102+E91+E88</f>
        <v>0</v>
      </c>
      <c r="F7" s="86">
        <f>+F8+F64+F102+F91+F88</f>
        <v>247734651.16999999</v>
      </c>
      <c r="G7" s="86">
        <f>+G8+G64+G102+G91+G88</f>
        <v>31062108.699999999</v>
      </c>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c r="BB7" s="33"/>
      <c r="BC7" s="33"/>
      <c r="BD7" s="33"/>
      <c r="BE7" s="33"/>
      <c r="BF7" s="33"/>
      <c r="BG7" s="33"/>
      <c r="BH7" s="33"/>
      <c r="BI7" s="33"/>
      <c r="BJ7" s="33"/>
      <c r="BK7" s="33"/>
      <c r="BL7" s="33"/>
      <c r="BM7" s="33"/>
      <c r="BN7" s="33"/>
      <c r="BO7" s="33"/>
      <c r="BP7" s="33"/>
      <c r="BQ7" s="33"/>
      <c r="BR7" s="33"/>
      <c r="BS7" s="33"/>
      <c r="BT7" s="33"/>
      <c r="BU7" s="33"/>
      <c r="BV7" s="33"/>
      <c r="BW7" s="33"/>
      <c r="BX7" s="33"/>
      <c r="BY7" s="33"/>
      <c r="BZ7" s="33"/>
      <c r="CA7" s="33"/>
      <c r="CB7" s="33"/>
      <c r="CC7" s="33"/>
      <c r="CD7" s="33"/>
      <c r="CE7" s="33"/>
      <c r="CF7" s="33"/>
      <c r="CG7" s="33"/>
      <c r="CH7" s="33"/>
      <c r="CI7" s="33"/>
      <c r="CJ7" s="33"/>
      <c r="CK7" s="33"/>
      <c r="CL7" s="33"/>
      <c r="CM7" s="33"/>
      <c r="CN7" s="33"/>
      <c r="CO7" s="33"/>
      <c r="CP7" s="33"/>
      <c r="CQ7" s="33"/>
      <c r="CR7" s="33"/>
      <c r="CS7" s="33"/>
      <c r="CT7" s="33"/>
      <c r="CU7" s="33"/>
      <c r="CV7" s="33"/>
      <c r="CW7" s="33"/>
      <c r="CX7" s="33"/>
      <c r="CY7" s="33"/>
      <c r="CZ7" s="33"/>
      <c r="DA7" s="33"/>
      <c r="DB7" s="33"/>
      <c r="DC7" s="33"/>
      <c r="DD7" s="33"/>
      <c r="DE7" s="33"/>
      <c r="DF7" s="33"/>
      <c r="DG7" s="33"/>
      <c r="DH7" s="33"/>
      <c r="DI7" s="33"/>
      <c r="DJ7" s="33"/>
      <c r="DK7" s="33"/>
      <c r="DL7" s="33"/>
      <c r="DM7" s="33"/>
      <c r="DN7" s="33"/>
      <c r="DO7" s="33"/>
      <c r="DP7" s="33"/>
      <c r="DQ7" s="33"/>
      <c r="DR7" s="33"/>
      <c r="DS7" s="33"/>
      <c r="DT7" s="33"/>
      <c r="DU7" s="33"/>
      <c r="DV7" s="33"/>
      <c r="DW7" s="33"/>
      <c r="DX7" s="33"/>
      <c r="DY7" s="33"/>
      <c r="DZ7" s="33"/>
      <c r="EA7" s="33"/>
      <c r="EB7" s="33"/>
      <c r="EC7" s="33"/>
      <c r="ED7" s="33"/>
      <c r="EE7" s="33"/>
      <c r="EF7" s="33"/>
      <c r="EG7" s="33"/>
      <c r="EH7" s="6"/>
      <c r="EI7" s="6"/>
    </row>
    <row r="8" spans="1:150" x14ac:dyDescent="0.3">
      <c r="A8" s="65" t="s">
        <v>10</v>
      </c>
      <c r="B8" s="66" t="s">
        <v>11</v>
      </c>
      <c r="C8" s="86">
        <f>+C14+C51+C9</f>
        <v>0</v>
      </c>
      <c r="D8" s="86">
        <f t="shared" ref="D8:G8" si="0">+D14+D51+D9</f>
        <v>366679000</v>
      </c>
      <c r="E8" s="86">
        <f t="shared" si="0"/>
        <v>0</v>
      </c>
      <c r="F8" s="86">
        <f t="shared" si="0"/>
        <v>247999224.16999999</v>
      </c>
      <c r="G8" s="86">
        <f t="shared" si="0"/>
        <v>30268487.699999999</v>
      </c>
      <c r="H8" s="33"/>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33"/>
      <c r="AT8" s="33"/>
      <c r="AU8" s="33"/>
      <c r="AV8" s="33"/>
      <c r="AW8" s="33"/>
      <c r="AX8" s="33"/>
      <c r="AY8" s="33"/>
      <c r="AZ8" s="33"/>
      <c r="BA8" s="33"/>
      <c r="BB8" s="33"/>
      <c r="BC8" s="33"/>
      <c r="BD8" s="33"/>
      <c r="BE8" s="33"/>
      <c r="BF8" s="33"/>
      <c r="BG8" s="33"/>
      <c r="BH8" s="33"/>
      <c r="BI8" s="33"/>
      <c r="BJ8" s="33"/>
      <c r="BK8" s="33"/>
      <c r="BL8" s="33"/>
      <c r="BM8" s="33"/>
      <c r="BN8" s="33"/>
      <c r="BO8" s="33"/>
      <c r="BP8" s="33"/>
      <c r="BQ8" s="33"/>
      <c r="BR8" s="33"/>
      <c r="BS8" s="33"/>
      <c r="BT8" s="33"/>
      <c r="BU8" s="33"/>
      <c r="BV8" s="33"/>
      <c r="BW8" s="33"/>
      <c r="BX8" s="33"/>
      <c r="BY8" s="33"/>
      <c r="BZ8" s="33"/>
      <c r="CA8" s="33"/>
      <c r="CB8" s="33"/>
      <c r="CC8" s="33"/>
      <c r="CD8" s="33"/>
      <c r="CE8" s="33"/>
      <c r="CF8" s="33"/>
      <c r="CG8" s="33"/>
      <c r="CH8" s="33"/>
      <c r="CI8" s="33"/>
      <c r="CJ8" s="33"/>
      <c r="CK8" s="33"/>
      <c r="CL8" s="33"/>
      <c r="CM8" s="33"/>
      <c r="CN8" s="33"/>
      <c r="CO8" s="33"/>
      <c r="CP8" s="33"/>
      <c r="CQ8" s="33"/>
      <c r="CR8" s="33"/>
      <c r="CS8" s="33"/>
      <c r="CT8" s="33"/>
      <c r="CU8" s="33"/>
      <c r="CV8" s="33"/>
      <c r="CW8" s="33"/>
      <c r="CX8" s="33"/>
      <c r="CY8" s="33"/>
      <c r="CZ8" s="33"/>
      <c r="DA8" s="33"/>
      <c r="DB8" s="33"/>
      <c r="DC8" s="33"/>
      <c r="DD8" s="33"/>
      <c r="DE8" s="33"/>
      <c r="DF8" s="33"/>
      <c r="DG8" s="33"/>
      <c r="DH8" s="33"/>
      <c r="DI8" s="33"/>
      <c r="DJ8" s="33"/>
      <c r="DK8" s="33"/>
      <c r="DL8" s="33"/>
      <c r="DM8" s="33"/>
      <c r="DN8" s="33"/>
      <c r="DO8" s="33"/>
      <c r="DP8" s="33"/>
      <c r="DQ8" s="33"/>
      <c r="DR8" s="33"/>
      <c r="DS8" s="33"/>
      <c r="DT8" s="33"/>
      <c r="DU8" s="33"/>
      <c r="DV8" s="33"/>
      <c r="DW8" s="33"/>
      <c r="DX8" s="33"/>
      <c r="DY8" s="33"/>
      <c r="DZ8" s="33"/>
      <c r="EA8" s="33"/>
      <c r="EB8" s="33"/>
      <c r="EC8" s="33"/>
      <c r="ED8" s="33"/>
      <c r="EE8" s="33"/>
      <c r="EF8" s="33"/>
      <c r="EG8" s="33"/>
      <c r="EH8" s="6"/>
      <c r="EI8" s="6"/>
    </row>
    <row r="9" spans="1:150" x14ac:dyDescent="0.3">
      <c r="A9" s="65" t="s">
        <v>12</v>
      </c>
      <c r="B9" s="66" t="s">
        <v>13</v>
      </c>
      <c r="C9" s="86">
        <f>+C10+C11+C12+C13</f>
        <v>0</v>
      </c>
      <c r="D9" s="86">
        <f t="shared" ref="D9:G9" si="1">+D10+D11+D12+D13</f>
        <v>1000</v>
      </c>
      <c r="E9" s="86">
        <f t="shared" si="1"/>
        <v>0</v>
      </c>
      <c r="F9" s="86">
        <f t="shared" si="1"/>
        <v>668</v>
      </c>
      <c r="G9" s="86">
        <f t="shared" si="1"/>
        <v>0</v>
      </c>
      <c r="H9" s="33"/>
      <c r="I9" s="33"/>
      <c r="J9" s="33"/>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3"/>
      <c r="AN9" s="33"/>
      <c r="AO9" s="33"/>
      <c r="AP9" s="33"/>
      <c r="AQ9" s="33"/>
      <c r="AR9" s="33"/>
      <c r="AS9" s="33"/>
      <c r="AT9" s="33"/>
      <c r="AU9" s="33"/>
      <c r="AV9" s="33"/>
      <c r="AW9" s="33"/>
      <c r="AX9" s="33"/>
      <c r="AY9" s="33"/>
      <c r="AZ9" s="33"/>
      <c r="BA9" s="33"/>
      <c r="BB9" s="33"/>
      <c r="BC9" s="33"/>
      <c r="BD9" s="33"/>
      <c r="BE9" s="33"/>
      <c r="BF9" s="33"/>
      <c r="BG9" s="33"/>
      <c r="BH9" s="33"/>
      <c r="BI9" s="33"/>
      <c r="BJ9" s="33"/>
      <c r="BK9" s="33"/>
      <c r="BL9" s="33"/>
      <c r="BM9" s="33"/>
      <c r="BN9" s="33"/>
      <c r="BO9" s="33"/>
      <c r="BP9" s="33"/>
      <c r="BQ9" s="33"/>
      <c r="BR9" s="33"/>
      <c r="BS9" s="33"/>
      <c r="BT9" s="33"/>
      <c r="BU9" s="33"/>
      <c r="BV9" s="33"/>
      <c r="BW9" s="33"/>
      <c r="BX9" s="33"/>
      <c r="BY9" s="33"/>
      <c r="BZ9" s="33"/>
      <c r="CA9" s="33"/>
      <c r="CB9" s="33"/>
      <c r="CC9" s="33"/>
      <c r="CD9" s="33"/>
      <c r="CE9" s="33"/>
      <c r="CF9" s="33"/>
      <c r="CG9" s="33"/>
      <c r="CH9" s="33"/>
      <c r="CI9" s="33"/>
      <c r="CJ9" s="33"/>
      <c r="CK9" s="33"/>
      <c r="CL9" s="33"/>
      <c r="CM9" s="33"/>
      <c r="CN9" s="33"/>
      <c r="CO9" s="33"/>
      <c r="CP9" s="33"/>
      <c r="CQ9" s="33"/>
      <c r="CR9" s="33"/>
      <c r="CS9" s="33"/>
      <c r="CT9" s="33"/>
      <c r="CU9" s="33"/>
      <c r="CV9" s="33"/>
      <c r="CW9" s="33"/>
      <c r="CX9" s="33"/>
      <c r="CY9" s="33"/>
      <c r="CZ9" s="33"/>
      <c r="DA9" s="33"/>
      <c r="DB9" s="33"/>
      <c r="DC9" s="33"/>
      <c r="DD9" s="33"/>
      <c r="DE9" s="33"/>
      <c r="DF9" s="33"/>
      <c r="DG9" s="33"/>
      <c r="DH9" s="33"/>
      <c r="DI9" s="33"/>
      <c r="DJ9" s="33"/>
      <c r="DK9" s="33"/>
      <c r="DL9" s="33"/>
      <c r="DM9" s="33"/>
      <c r="DN9" s="33"/>
      <c r="DO9" s="33"/>
      <c r="DP9" s="33"/>
      <c r="DQ9" s="33"/>
      <c r="DR9" s="33"/>
      <c r="DS9" s="33"/>
      <c r="DT9" s="33"/>
      <c r="DU9" s="33"/>
      <c r="DV9" s="33"/>
      <c r="DW9" s="33"/>
      <c r="DX9" s="33"/>
      <c r="DY9" s="33"/>
      <c r="DZ9" s="33"/>
      <c r="EA9" s="33"/>
      <c r="EB9" s="33"/>
      <c r="EC9" s="33"/>
      <c r="ED9" s="33"/>
      <c r="EE9" s="33"/>
      <c r="EF9" s="33"/>
      <c r="EG9" s="33"/>
      <c r="EH9" s="6"/>
      <c r="EI9" s="6"/>
    </row>
    <row r="10" spans="1:150" ht="45" x14ac:dyDescent="0.3">
      <c r="A10" s="65" t="s">
        <v>14</v>
      </c>
      <c r="B10" s="66" t="s">
        <v>15</v>
      </c>
      <c r="C10" s="86"/>
      <c r="D10" s="86">
        <v>1000</v>
      </c>
      <c r="E10" s="86"/>
      <c r="F10" s="86">
        <v>668</v>
      </c>
      <c r="G10" s="86"/>
      <c r="H10" s="33"/>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c r="BA10" s="33"/>
      <c r="BB10" s="33"/>
      <c r="BC10" s="33"/>
      <c r="BD10" s="33"/>
      <c r="BE10" s="33"/>
      <c r="BF10" s="33"/>
      <c r="BG10" s="33"/>
      <c r="BH10" s="33"/>
      <c r="BI10" s="33"/>
      <c r="BJ10" s="33"/>
      <c r="BK10" s="33"/>
      <c r="BL10" s="33"/>
      <c r="BM10" s="33"/>
      <c r="BN10" s="33"/>
      <c r="BO10" s="33"/>
      <c r="BP10" s="33"/>
      <c r="BQ10" s="33"/>
      <c r="BR10" s="33"/>
      <c r="BS10" s="33"/>
      <c r="BT10" s="33"/>
      <c r="BU10" s="33"/>
      <c r="BV10" s="33"/>
      <c r="BW10" s="33"/>
      <c r="BX10" s="33"/>
      <c r="BY10" s="33"/>
      <c r="BZ10" s="33"/>
      <c r="CA10" s="33"/>
      <c r="CB10" s="33"/>
      <c r="CC10" s="33"/>
      <c r="CD10" s="33"/>
      <c r="CE10" s="33"/>
      <c r="CF10" s="33"/>
      <c r="CG10" s="33"/>
      <c r="CH10" s="33"/>
      <c r="CI10" s="33"/>
      <c r="CJ10" s="33"/>
      <c r="CK10" s="33"/>
      <c r="CL10" s="33"/>
      <c r="CM10" s="33"/>
      <c r="CN10" s="33"/>
      <c r="CO10" s="33"/>
      <c r="CP10" s="33"/>
      <c r="CQ10" s="33"/>
      <c r="CR10" s="33"/>
      <c r="CS10" s="33"/>
      <c r="CT10" s="33"/>
      <c r="CU10" s="33"/>
      <c r="CV10" s="33"/>
      <c r="CW10" s="33"/>
      <c r="CX10" s="33"/>
      <c r="CY10" s="33"/>
      <c r="CZ10" s="33"/>
      <c r="DA10" s="33"/>
      <c r="DB10" s="33"/>
      <c r="DC10" s="33"/>
      <c r="DD10" s="33"/>
      <c r="DE10" s="33"/>
      <c r="DF10" s="33"/>
      <c r="DG10" s="33"/>
      <c r="DH10" s="33"/>
      <c r="DI10" s="33"/>
      <c r="DJ10" s="33"/>
      <c r="DK10" s="33"/>
      <c r="DL10" s="33"/>
      <c r="DM10" s="33"/>
      <c r="DN10" s="33"/>
      <c r="DO10" s="33"/>
      <c r="DP10" s="33"/>
      <c r="DQ10" s="33"/>
      <c r="DR10" s="33"/>
      <c r="DS10" s="33"/>
      <c r="DT10" s="33"/>
      <c r="DU10" s="33"/>
      <c r="DV10" s="33"/>
      <c r="DW10" s="33"/>
      <c r="DX10" s="33"/>
      <c r="DY10" s="33"/>
      <c r="DZ10" s="33"/>
      <c r="EA10" s="33"/>
      <c r="EB10" s="33"/>
      <c r="EC10" s="33"/>
      <c r="ED10" s="33"/>
      <c r="EE10" s="33"/>
      <c r="EF10" s="33"/>
      <c r="EG10" s="33"/>
      <c r="EH10" s="6"/>
      <c r="EI10" s="6"/>
    </row>
    <row r="11" spans="1:150" ht="45" x14ac:dyDescent="0.3">
      <c r="A11" s="65" t="s">
        <v>16</v>
      </c>
      <c r="B11" s="66" t="s">
        <v>17</v>
      </c>
      <c r="C11" s="86"/>
      <c r="D11" s="86"/>
      <c r="E11" s="86"/>
      <c r="F11" s="86"/>
      <c r="G11" s="86"/>
      <c r="H11" s="33"/>
      <c r="I11" s="33"/>
      <c r="J11" s="33"/>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c r="BP11" s="33"/>
      <c r="BQ11" s="33"/>
      <c r="BR11" s="33"/>
      <c r="BS11" s="33"/>
      <c r="BT11" s="33"/>
      <c r="BU11" s="33"/>
      <c r="BV11" s="33"/>
      <c r="BW11" s="33"/>
      <c r="BX11" s="33"/>
      <c r="BY11" s="33"/>
      <c r="BZ11" s="33"/>
      <c r="CA11" s="33"/>
      <c r="CB11" s="33"/>
      <c r="CC11" s="33"/>
      <c r="CD11" s="33"/>
      <c r="CE11" s="33"/>
      <c r="CF11" s="33"/>
      <c r="CG11" s="33"/>
      <c r="CH11" s="33"/>
      <c r="CI11" s="33"/>
      <c r="CJ11" s="33"/>
      <c r="CK11" s="33"/>
      <c r="CL11" s="33"/>
      <c r="CM11" s="33"/>
      <c r="CN11" s="33"/>
      <c r="CO11" s="33"/>
      <c r="CP11" s="33"/>
      <c r="CQ11" s="33"/>
      <c r="CR11" s="33"/>
      <c r="CS11" s="33"/>
      <c r="CT11" s="33"/>
      <c r="CU11" s="33"/>
      <c r="CV11" s="33"/>
      <c r="CW11" s="33"/>
      <c r="CX11" s="33"/>
      <c r="CY11" s="33"/>
      <c r="CZ11" s="33"/>
      <c r="DA11" s="33"/>
      <c r="DB11" s="33"/>
      <c r="DC11" s="33"/>
      <c r="DD11" s="33"/>
      <c r="DE11" s="33"/>
      <c r="DF11" s="33"/>
      <c r="DG11" s="33"/>
      <c r="DH11" s="33"/>
      <c r="DI11" s="33"/>
      <c r="DJ11" s="33"/>
      <c r="DK11" s="33"/>
      <c r="DL11" s="33"/>
      <c r="DM11" s="33"/>
      <c r="DN11" s="33"/>
      <c r="DO11" s="33"/>
      <c r="DP11" s="33"/>
      <c r="DQ11" s="33"/>
      <c r="DR11" s="33"/>
      <c r="DS11" s="33"/>
      <c r="DT11" s="33"/>
      <c r="DU11" s="33"/>
      <c r="DV11" s="33"/>
      <c r="DW11" s="33"/>
      <c r="DX11" s="33"/>
      <c r="DY11" s="33"/>
      <c r="DZ11" s="33"/>
      <c r="EA11" s="33"/>
      <c r="EB11" s="33"/>
      <c r="EC11" s="33"/>
      <c r="ED11" s="33"/>
      <c r="EE11" s="33"/>
      <c r="EF11" s="33"/>
      <c r="EG11" s="33"/>
      <c r="EH11" s="6"/>
      <c r="EI11" s="6"/>
    </row>
    <row r="12" spans="1:150" ht="30" x14ac:dyDescent="0.3">
      <c r="A12" s="65" t="s">
        <v>18</v>
      </c>
      <c r="B12" s="66" t="s">
        <v>19</v>
      </c>
      <c r="C12" s="86"/>
      <c r="D12" s="86"/>
      <c r="E12" s="86"/>
      <c r="F12" s="86"/>
      <c r="G12" s="86"/>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c r="AU12" s="33"/>
      <c r="AV12" s="33"/>
      <c r="AW12" s="33"/>
      <c r="AX12" s="33"/>
      <c r="AY12" s="33"/>
      <c r="AZ12" s="33"/>
      <c r="BA12" s="33"/>
      <c r="BB12" s="33"/>
      <c r="BC12" s="33"/>
      <c r="BD12" s="33"/>
      <c r="BE12" s="33"/>
      <c r="BF12" s="33"/>
      <c r="BG12" s="33"/>
      <c r="BH12" s="33"/>
      <c r="BI12" s="33"/>
      <c r="BJ12" s="33"/>
      <c r="BK12" s="33"/>
      <c r="BL12" s="33"/>
      <c r="BM12" s="33"/>
      <c r="BN12" s="33"/>
      <c r="BO12" s="33"/>
      <c r="BP12" s="33"/>
      <c r="BQ12" s="33"/>
      <c r="BR12" s="33"/>
      <c r="BS12" s="33"/>
      <c r="BT12" s="33"/>
      <c r="BU12" s="33"/>
      <c r="BV12" s="33"/>
      <c r="BW12" s="33"/>
      <c r="BX12" s="33"/>
      <c r="BY12" s="33"/>
      <c r="BZ12" s="33"/>
      <c r="CA12" s="33"/>
      <c r="CB12" s="33"/>
      <c r="CC12" s="33"/>
      <c r="CD12" s="33"/>
      <c r="CE12" s="33"/>
      <c r="CF12" s="33"/>
      <c r="CG12" s="33"/>
      <c r="CH12" s="33"/>
      <c r="CI12" s="33"/>
      <c r="CJ12" s="33"/>
      <c r="CK12" s="33"/>
      <c r="CL12" s="33"/>
      <c r="CM12" s="33"/>
      <c r="CN12" s="33"/>
      <c r="CO12" s="33"/>
      <c r="CP12" s="33"/>
      <c r="CQ12" s="33"/>
      <c r="CR12" s="33"/>
      <c r="CS12" s="33"/>
      <c r="CT12" s="33"/>
      <c r="CU12" s="33"/>
      <c r="CV12" s="33"/>
      <c r="CW12" s="33"/>
      <c r="CX12" s="33"/>
      <c r="CY12" s="33"/>
      <c r="CZ12" s="33"/>
      <c r="DA12" s="33"/>
      <c r="DB12" s="33"/>
      <c r="DC12" s="33"/>
      <c r="DD12" s="33"/>
      <c r="DE12" s="33"/>
      <c r="DF12" s="33"/>
      <c r="DG12" s="33"/>
      <c r="DH12" s="33"/>
      <c r="DI12" s="33"/>
      <c r="DJ12" s="33"/>
      <c r="DK12" s="33"/>
      <c r="DL12" s="33"/>
      <c r="DM12" s="33"/>
      <c r="DN12" s="33"/>
      <c r="DO12" s="33"/>
      <c r="DP12" s="33"/>
      <c r="DQ12" s="33"/>
      <c r="DR12" s="33"/>
      <c r="DS12" s="33"/>
      <c r="DT12" s="33"/>
      <c r="DU12" s="33"/>
      <c r="DV12" s="33"/>
      <c r="DW12" s="33"/>
      <c r="DX12" s="33"/>
      <c r="DY12" s="33"/>
      <c r="DZ12" s="33"/>
      <c r="EA12" s="33"/>
      <c r="EB12" s="33"/>
      <c r="EC12" s="33"/>
      <c r="ED12" s="33"/>
      <c r="EE12" s="33"/>
      <c r="EF12" s="33"/>
      <c r="EG12" s="33"/>
      <c r="EH12" s="6"/>
      <c r="EI12" s="6"/>
    </row>
    <row r="13" spans="1:150" ht="45" x14ac:dyDescent="0.3">
      <c r="A13" s="65" t="s">
        <v>20</v>
      </c>
      <c r="B13" s="66" t="s">
        <v>21</v>
      </c>
      <c r="C13" s="86"/>
      <c r="D13" s="86"/>
      <c r="E13" s="86"/>
      <c r="F13" s="86"/>
      <c r="G13" s="86"/>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c r="CS13" s="33"/>
      <c r="CT13" s="33"/>
      <c r="CU13" s="33"/>
      <c r="CV13" s="33"/>
      <c r="CW13" s="33"/>
      <c r="CX13" s="33"/>
      <c r="CY13" s="33"/>
      <c r="CZ13" s="33"/>
      <c r="DA13" s="33"/>
      <c r="DB13" s="33"/>
      <c r="DC13" s="33"/>
      <c r="DD13" s="33"/>
      <c r="DE13" s="33"/>
      <c r="DF13" s="33"/>
      <c r="DG13" s="33"/>
      <c r="DH13" s="33"/>
      <c r="DI13" s="33"/>
      <c r="DJ13" s="33"/>
      <c r="DK13" s="33"/>
      <c r="DL13" s="33"/>
      <c r="DM13" s="33"/>
      <c r="DN13" s="33"/>
      <c r="DO13" s="33"/>
      <c r="DP13" s="33"/>
      <c r="DQ13" s="33"/>
      <c r="DR13" s="33"/>
      <c r="DS13" s="33"/>
      <c r="DT13" s="33"/>
      <c r="DU13" s="33"/>
      <c r="DV13" s="33"/>
      <c r="DW13" s="33"/>
      <c r="DX13" s="33"/>
      <c r="DY13" s="33"/>
      <c r="DZ13" s="33"/>
      <c r="EA13" s="33"/>
      <c r="EB13" s="33"/>
      <c r="EC13" s="33"/>
      <c r="ED13" s="33"/>
      <c r="EE13" s="33"/>
      <c r="EF13" s="33"/>
      <c r="EG13" s="33"/>
      <c r="EH13" s="6"/>
      <c r="EI13" s="6"/>
    </row>
    <row r="14" spans="1:150" x14ac:dyDescent="0.3">
      <c r="A14" s="65" t="s">
        <v>22</v>
      </c>
      <c r="B14" s="66" t="s">
        <v>23</v>
      </c>
      <c r="C14" s="86">
        <f>+C15+C27</f>
        <v>0</v>
      </c>
      <c r="D14" s="86">
        <f t="shared" ref="D14:G14" si="2">+D15+D27</f>
        <v>366466000</v>
      </c>
      <c r="E14" s="86">
        <f t="shared" si="2"/>
        <v>0</v>
      </c>
      <c r="F14" s="86">
        <f t="shared" si="2"/>
        <v>247713437.91999999</v>
      </c>
      <c r="G14" s="86">
        <f t="shared" si="2"/>
        <v>30259256.699999999</v>
      </c>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c r="CU14" s="33"/>
      <c r="CV14" s="33"/>
      <c r="CW14" s="33"/>
      <c r="CX14" s="33"/>
      <c r="CY14" s="33"/>
      <c r="CZ14" s="33"/>
      <c r="DA14" s="33"/>
      <c r="DB14" s="33"/>
      <c r="DC14" s="33"/>
      <c r="DD14" s="33"/>
      <c r="DE14" s="33"/>
      <c r="DF14" s="33"/>
      <c r="DG14" s="33"/>
      <c r="DH14" s="33"/>
      <c r="DI14" s="33"/>
      <c r="DJ14" s="33"/>
      <c r="DK14" s="33"/>
      <c r="DL14" s="33"/>
      <c r="DM14" s="33"/>
      <c r="DN14" s="33"/>
      <c r="DO14" s="33"/>
      <c r="DP14" s="33"/>
      <c r="DQ14" s="33"/>
      <c r="DR14" s="33"/>
      <c r="DS14" s="33"/>
      <c r="DT14" s="33"/>
      <c r="DU14" s="33"/>
      <c r="DV14" s="33"/>
      <c r="DW14" s="33"/>
      <c r="DX14" s="33"/>
      <c r="DY14" s="33"/>
      <c r="DZ14" s="33"/>
      <c r="EA14" s="33"/>
      <c r="EB14" s="33"/>
      <c r="EC14" s="33"/>
      <c r="ED14" s="33"/>
      <c r="EE14" s="33"/>
      <c r="EF14" s="33"/>
      <c r="EG14" s="33"/>
      <c r="EH14" s="6"/>
      <c r="EI14" s="6"/>
    </row>
    <row r="15" spans="1:150" x14ac:dyDescent="0.3">
      <c r="A15" s="65" t="s">
        <v>24</v>
      </c>
      <c r="B15" s="66" t="s">
        <v>25</v>
      </c>
      <c r="C15" s="86">
        <f>+C16+C23+C26</f>
        <v>0</v>
      </c>
      <c r="D15" s="86">
        <f t="shared" ref="D15:G15" si="3">+D16+D23+D26</f>
        <v>15928000</v>
      </c>
      <c r="E15" s="86">
        <f t="shared" si="3"/>
        <v>0</v>
      </c>
      <c r="F15" s="86">
        <f t="shared" si="3"/>
        <v>11679156.42</v>
      </c>
      <c r="G15" s="86">
        <f t="shared" si="3"/>
        <v>1462966</v>
      </c>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c r="BT15" s="33"/>
      <c r="BU15" s="33"/>
      <c r="BV15" s="33"/>
      <c r="BW15" s="33"/>
      <c r="BX15" s="33"/>
      <c r="BY15" s="33"/>
      <c r="BZ15" s="33"/>
      <c r="CA15" s="33"/>
      <c r="CB15" s="33"/>
      <c r="CC15" s="33"/>
      <c r="CD15" s="33"/>
      <c r="CE15" s="33"/>
      <c r="CF15" s="33"/>
      <c r="CG15" s="33"/>
      <c r="CH15" s="33"/>
      <c r="CI15" s="33"/>
      <c r="CJ15" s="33"/>
      <c r="CK15" s="33"/>
      <c r="CL15" s="33"/>
      <c r="CM15" s="33"/>
      <c r="CN15" s="33"/>
      <c r="CO15" s="33"/>
      <c r="CP15" s="33"/>
      <c r="CQ15" s="33"/>
      <c r="CR15" s="33"/>
      <c r="CS15" s="33"/>
      <c r="CT15" s="33"/>
      <c r="CU15" s="33"/>
      <c r="CV15" s="33"/>
      <c r="CW15" s="33"/>
      <c r="CX15" s="33"/>
      <c r="CY15" s="33"/>
      <c r="CZ15" s="33"/>
      <c r="DA15" s="33"/>
      <c r="DB15" s="33"/>
      <c r="DC15" s="33"/>
      <c r="DD15" s="33"/>
      <c r="DE15" s="33"/>
      <c r="DF15" s="33"/>
      <c r="DG15" s="33"/>
      <c r="DH15" s="33"/>
      <c r="DI15" s="33"/>
      <c r="DJ15" s="33"/>
      <c r="DK15" s="33"/>
      <c r="DL15" s="33"/>
      <c r="DM15" s="33"/>
      <c r="DN15" s="33"/>
      <c r="DO15" s="33"/>
      <c r="DP15" s="33"/>
      <c r="DQ15" s="33"/>
      <c r="DR15" s="33"/>
      <c r="DS15" s="33"/>
      <c r="DT15" s="33"/>
      <c r="DU15" s="33"/>
      <c r="DV15" s="33"/>
      <c r="DW15" s="33"/>
      <c r="DX15" s="33"/>
      <c r="DY15" s="33"/>
      <c r="DZ15" s="33"/>
      <c r="EA15" s="33"/>
      <c r="EB15" s="33"/>
      <c r="EC15" s="33"/>
      <c r="ED15" s="33"/>
      <c r="EE15" s="33"/>
      <c r="EF15" s="33"/>
      <c r="EG15" s="33"/>
      <c r="EH15" s="6"/>
      <c r="EI15" s="6"/>
    </row>
    <row r="16" spans="1:150" ht="30" x14ac:dyDescent="0.3">
      <c r="A16" s="65" t="s">
        <v>26</v>
      </c>
      <c r="B16" s="66" t="s">
        <v>27</v>
      </c>
      <c r="C16" s="86">
        <f>C17+C18+C20+C21+C22+C19</f>
        <v>0</v>
      </c>
      <c r="D16" s="86">
        <f t="shared" ref="D16:G16" si="4">D17+D18+D20+D21+D22+D19</f>
        <v>0</v>
      </c>
      <c r="E16" s="86">
        <f t="shared" si="4"/>
        <v>0</v>
      </c>
      <c r="F16" s="86">
        <f t="shared" si="4"/>
        <v>485526</v>
      </c>
      <c r="G16" s="86">
        <f t="shared" si="4"/>
        <v>36861</v>
      </c>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33"/>
      <c r="CB16" s="33"/>
      <c r="CC16" s="33"/>
      <c r="CD16" s="33"/>
      <c r="CE16" s="33"/>
      <c r="CF16" s="33"/>
      <c r="CG16" s="33"/>
      <c r="CH16" s="33"/>
      <c r="CI16" s="33"/>
      <c r="CJ16" s="33"/>
      <c r="CK16" s="33"/>
      <c r="CL16" s="33"/>
      <c r="CM16" s="33"/>
      <c r="CN16" s="33"/>
      <c r="CO16" s="33"/>
      <c r="CP16" s="33"/>
      <c r="CQ16" s="33"/>
      <c r="CR16" s="33"/>
      <c r="CS16" s="33"/>
      <c r="CT16" s="33"/>
      <c r="CU16" s="33"/>
      <c r="CV16" s="33"/>
      <c r="CW16" s="33"/>
      <c r="CX16" s="33"/>
      <c r="CY16" s="33"/>
      <c r="CZ16" s="33"/>
      <c r="DA16" s="33"/>
      <c r="DB16" s="33"/>
      <c r="DC16" s="33"/>
      <c r="DD16" s="33"/>
      <c r="DE16" s="33"/>
      <c r="DF16" s="33"/>
      <c r="DG16" s="33"/>
      <c r="DH16" s="33"/>
      <c r="DI16" s="33"/>
      <c r="DJ16" s="33"/>
      <c r="DK16" s="33"/>
      <c r="DL16" s="33"/>
      <c r="DM16" s="33"/>
      <c r="DN16" s="33"/>
      <c r="DO16" s="33"/>
      <c r="DP16" s="33"/>
      <c r="DQ16" s="33"/>
      <c r="DR16" s="33"/>
      <c r="DS16" s="33"/>
      <c r="DT16" s="33"/>
      <c r="DU16" s="33"/>
      <c r="DV16" s="33"/>
      <c r="DW16" s="33"/>
      <c r="DX16" s="33"/>
      <c r="DY16" s="33"/>
      <c r="DZ16" s="33"/>
      <c r="EA16" s="33"/>
      <c r="EB16" s="33"/>
      <c r="EC16" s="33"/>
      <c r="ED16" s="33"/>
      <c r="EE16" s="33"/>
      <c r="EF16" s="33"/>
      <c r="EG16" s="33"/>
      <c r="EH16" s="6"/>
      <c r="EI16" s="6"/>
    </row>
    <row r="17" spans="1:174" s="56" customFormat="1" ht="30" x14ac:dyDescent="0.3">
      <c r="A17" s="67" t="s">
        <v>28</v>
      </c>
      <c r="B17" s="68" t="s">
        <v>29</v>
      </c>
      <c r="C17" s="45"/>
      <c r="D17" s="86"/>
      <c r="E17" s="86"/>
      <c r="F17" s="45">
        <f>448665+36861</f>
        <v>485526</v>
      </c>
      <c r="G17" s="45">
        <v>36861</v>
      </c>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c r="CY17" s="33"/>
      <c r="CZ17" s="33"/>
      <c r="DA17" s="33"/>
      <c r="DB17" s="33"/>
      <c r="DC17" s="33"/>
      <c r="DD17" s="33"/>
      <c r="DE17" s="33"/>
      <c r="DF17" s="33"/>
      <c r="DG17" s="33"/>
      <c r="DH17" s="33"/>
      <c r="DI17" s="33"/>
      <c r="DJ17" s="33"/>
      <c r="DK17" s="33"/>
      <c r="DL17" s="33"/>
      <c r="DM17" s="33"/>
      <c r="DN17" s="33"/>
      <c r="DO17" s="33"/>
      <c r="DP17" s="33"/>
      <c r="DQ17" s="33"/>
      <c r="DR17" s="33"/>
      <c r="DS17" s="33"/>
      <c r="DT17" s="33"/>
      <c r="DU17" s="33"/>
      <c r="DV17" s="33"/>
      <c r="DW17" s="33"/>
      <c r="DX17" s="33"/>
      <c r="DY17" s="33"/>
      <c r="DZ17" s="33"/>
      <c r="EA17" s="33"/>
      <c r="EB17" s="33"/>
      <c r="EC17" s="33"/>
      <c r="ED17" s="33"/>
      <c r="EE17" s="33"/>
      <c r="EF17" s="33"/>
      <c r="EG17" s="33"/>
      <c r="EH17" s="6"/>
      <c r="EI17" s="6"/>
      <c r="EU17" s="5"/>
      <c r="EV17" s="5"/>
      <c r="EW17" s="5"/>
      <c r="EX17" s="5"/>
      <c r="EY17" s="5"/>
      <c r="EZ17" s="5"/>
      <c r="FA17" s="5"/>
      <c r="FB17" s="5"/>
      <c r="FC17" s="5"/>
      <c r="FD17" s="5"/>
      <c r="FE17" s="5"/>
      <c r="FF17" s="5"/>
      <c r="FG17" s="5"/>
      <c r="FH17" s="5"/>
      <c r="FI17" s="5"/>
      <c r="FJ17" s="5"/>
      <c r="FK17" s="5"/>
      <c r="FL17" s="5"/>
      <c r="FM17" s="5"/>
      <c r="FN17" s="5"/>
      <c r="FO17" s="5"/>
      <c r="FP17" s="5"/>
      <c r="FQ17" s="5"/>
      <c r="FR17" s="5"/>
    </row>
    <row r="18" spans="1:174" s="56" customFormat="1" ht="30" x14ac:dyDescent="0.3">
      <c r="A18" s="67" t="s">
        <v>30</v>
      </c>
      <c r="B18" s="68" t="s">
        <v>31</v>
      </c>
      <c r="C18" s="45"/>
      <c r="D18" s="86"/>
      <c r="E18" s="86"/>
      <c r="F18" s="45"/>
      <c r="G18" s="45"/>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c r="CY18" s="33"/>
      <c r="CZ18" s="33"/>
      <c r="DA18" s="33"/>
      <c r="DB18" s="33"/>
      <c r="DC18" s="33"/>
      <c r="DD18" s="33"/>
      <c r="DE18" s="33"/>
      <c r="DF18" s="33"/>
      <c r="DG18" s="33"/>
      <c r="DH18" s="33"/>
      <c r="DI18" s="33"/>
      <c r="DJ18" s="33"/>
      <c r="DK18" s="33"/>
      <c r="DL18" s="33"/>
      <c r="DM18" s="33"/>
      <c r="DN18" s="33"/>
      <c r="DO18" s="33"/>
      <c r="DP18" s="33"/>
      <c r="DQ18" s="33"/>
      <c r="DR18" s="33"/>
      <c r="DS18" s="33"/>
      <c r="DT18" s="33"/>
      <c r="DU18" s="33"/>
      <c r="DV18" s="33"/>
      <c r="DW18" s="33"/>
      <c r="DX18" s="33"/>
      <c r="DY18" s="33"/>
      <c r="DZ18" s="33"/>
      <c r="EA18" s="33"/>
      <c r="EB18" s="33"/>
      <c r="EC18" s="33"/>
      <c r="ED18" s="33"/>
      <c r="EE18" s="33"/>
      <c r="EF18" s="33"/>
      <c r="EG18" s="33"/>
      <c r="EH18" s="6"/>
      <c r="EI18" s="6"/>
      <c r="EU18" s="5"/>
      <c r="EV18" s="5"/>
      <c r="EW18" s="5"/>
      <c r="EX18" s="5"/>
      <c r="EY18" s="5"/>
      <c r="EZ18" s="5"/>
      <c r="FA18" s="5"/>
      <c r="FB18" s="5"/>
      <c r="FC18" s="5"/>
      <c r="FD18" s="5"/>
      <c r="FE18" s="5"/>
      <c r="FF18" s="5"/>
      <c r="FG18" s="5"/>
      <c r="FH18" s="5"/>
      <c r="FI18" s="5"/>
      <c r="FJ18" s="5"/>
      <c r="FK18" s="5"/>
      <c r="FL18" s="5"/>
      <c r="FM18" s="5"/>
      <c r="FN18" s="5"/>
      <c r="FO18" s="5"/>
      <c r="FP18" s="5"/>
      <c r="FQ18" s="5"/>
      <c r="FR18" s="5"/>
    </row>
    <row r="19" spans="1:174" s="56" customFormat="1" x14ac:dyDescent="0.3">
      <c r="A19" s="67" t="s">
        <v>32</v>
      </c>
      <c r="B19" s="68" t="s">
        <v>33</v>
      </c>
      <c r="C19" s="45"/>
      <c r="D19" s="86"/>
      <c r="E19" s="86"/>
      <c r="F19" s="45"/>
      <c r="G19" s="45"/>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c r="CR19" s="33"/>
      <c r="CS19" s="33"/>
      <c r="CT19" s="33"/>
      <c r="CU19" s="33"/>
      <c r="CV19" s="33"/>
      <c r="CW19" s="33"/>
      <c r="CX19" s="33"/>
      <c r="CY19" s="33"/>
      <c r="CZ19" s="33"/>
      <c r="DA19" s="33"/>
      <c r="DB19" s="33"/>
      <c r="DC19" s="33"/>
      <c r="DD19" s="33"/>
      <c r="DE19" s="33"/>
      <c r="DF19" s="33"/>
      <c r="DG19" s="33"/>
      <c r="DH19" s="33"/>
      <c r="DI19" s="33"/>
      <c r="DJ19" s="33"/>
      <c r="DK19" s="33"/>
      <c r="DL19" s="33"/>
      <c r="DM19" s="33"/>
      <c r="DN19" s="33"/>
      <c r="DO19" s="33"/>
      <c r="DP19" s="33"/>
      <c r="DQ19" s="33"/>
      <c r="DR19" s="33"/>
      <c r="DS19" s="33"/>
      <c r="DT19" s="33"/>
      <c r="DU19" s="33"/>
      <c r="DV19" s="33"/>
      <c r="DW19" s="33"/>
      <c r="DX19" s="33"/>
      <c r="DY19" s="33"/>
      <c r="DZ19" s="33"/>
      <c r="EA19" s="33"/>
      <c r="EB19" s="33"/>
      <c r="EC19" s="33"/>
      <c r="ED19" s="33"/>
      <c r="EE19" s="33"/>
      <c r="EF19" s="33"/>
      <c r="EG19" s="33"/>
      <c r="EH19" s="6"/>
      <c r="EI19" s="6"/>
      <c r="EU19" s="5"/>
      <c r="EV19" s="5"/>
      <c r="EW19" s="5"/>
      <c r="EX19" s="5"/>
      <c r="EY19" s="5"/>
      <c r="EZ19" s="5"/>
      <c r="FA19" s="5"/>
      <c r="FB19" s="5"/>
      <c r="FC19" s="5"/>
      <c r="FD19" s="5"/>
      <c r="FE19" s="5"/>
      <c r="FF19" s="5"/>
      <c r="FG19" s="5"/>
      <c r="FH19" s="5"/>
      <c r="FI19" s="5"/>
      <c r="FJ19" s="5"/>
      <c r="FK19" s="5"/>
      <c r="FL19" s="5"/>
      <c r="FM19" s="5"/>
      <c r="FN19" s="5"/>
      <c r="FO19" s="5"/>
      <c r="FP19" s="5"/>
      <c r="FQ19" s="5"/>
      <c r="FR19" s="5"/>
    </row>
    <row r="20" spans="1:174" s="56" customFormat="1" ht="30" x14ac:dyDescent="0.3">
      <c r="A20" s="67" t="s">
        <v>34</v>
      </c>
      <c r="B20" s="68" t="s">
        <v>35</v>
      </c>
      <c r="C20" s="45"/>
      <c r="D20" s="86"/>
      <c r="E20" s="86"/>
      <c r="F20" s="45"/>
      <c r="G20" s="45"/>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c r="BT20" s="33"/>
      <c r="BU20" s="33"/>
      <c r="BV20" s="33"/>
      <c r="BW20" s="33"/>
      <c r="BX20" s="33"/>
      <c r="BY20" s="33"/>
      <c r="BZ20" s="33"/>
      <c r="CA20" s="33"/>
      <c r="CB20" s="33"/>
      <c r="CC20" s="33"/>
      <c r="CD20" s="33"/>
      <c r="CE20" s="33"/>
      <c r="CF20" s="33"/>
      <c r="CG20" s="33"/>
      <c r="CH20" s="33"/>
      <c r="CI20" s="33"/>
      <c r="CJ20" s="33"/>
      <c r="CK20" s="33"/>
      <c r="CL20" s="33"/>
      <c r="CM20" s="33"/>
      <c r="CN20" s="33"/>
      <c r="CO20" s="33"/>
      <c r="CP20" s="33"/>
      <c r="CQ20" s="33"/>
      <c r="CR20" s="33"/>
      <c r="CS20" s="33"/>
      <c r="CT20" s="33"/>
      <c r="CU20" s="33"/>
      <c r="CV20" s="33"/>
      <c r="CW20" s="33"/>
      <c r="CX20" s="33"/>
      <c r="CY20" s="33"/>
      <c r="CZ20" s="33"/>
      <c r="DA20" s="33"/>
      <c r="DB20" s="33"/>
      <c r="DC20" s="33"/>
      <c r="DD20" s="33"/>
      <c r="DE20" s="33"/>
      <c r="DF20" s="33"/>
      <c r="DG20" s="33"/>
      <c r="DH20" s="33"/>
      <c r="DI20" s="33"/>
      <c r="DJ20" s="33"/>
      <c r="DK20" s="33"/>
      <c r="DL20" s="33"/>
      <c r="DM20" s="33"/>
      <c r="DN20" s="33"/>
      <c r="DO20" s="33"/>
      <c r="DP20" s="33"/>
      <c r="DQ20" s="33"/>
      <c r="DR20" s="33"/>
      <c r="DS20" s="33"/>
      <c r="DT20" s="33"/>
      <c r="DU20" s="33"/>
      <c r="DV20" s="33"/>
      <c r="DW20" s="33"/>
      <c r="DX20" s="33"/>
      <c r="DY20" s="33"/>
      <c r="DZ20" s="33"/>
      <c r="EA20" s="33"/>
      <c r="EB20" s="33"/>
      <c r="EC20" s="33"/>
      <c r="ED20" s="33"/>
      <c r="EE20" s="33"/>
      <c r="EF20" s="33"/>
      <c r="EG20" s="33"/>
      <c r="EH20" s="6"/>
      <c r="EI20" s="6"/>
      <c r="EU20" s="5"/>
      <c r="EV20" s="5"/>
      <c r="EW20" s="5"/>
      <c r="EX20" s="5"/>
      <c r="EY20" s="5"/>
      <c r="EZ20" s="5"/>
      <c r="FA20" s="5"/>
      <c r="FB20" s="5"/>
      <c r="FC20" s="5"/>
      <c r="FD20" s="5"/>
      <c r="FE20" s="5"/>
      <c r="FF20" s="5"/>
      <c r="FG20" s="5"/>
      <c r="FH20" s="5"/>
      <c r="FI20" s="5"/>
      <c r="FJ20" s="5"/>
      <c r="FK20" s="5"/>
      <c r="FL20" s="5"/>
      <c r="FM20" s="5"/>
      <c r="FN20" s="5"/>
      <c r="FO20" s="5"/>
      <c r="FP20" s="5"/>
      <c r="FQ20" s="5"/>
      <c r="FR20" s="5"/>
    </row>
    <row r="21" spans="1:174" s="56" customFormat="1" ht="30" x14ac:dyDescent="0.3">
      <c r="A21" s="67" t="s">
        <v>36</v>
      </c>
      <c r="B21" s="68" t="s">
        <v>37</v>
      </c>
      <c r="C21" s="45"/>
      <c r="D21" s="86"/>
      <c r="E21" s="86"/>
      <c r="F21" s="45"/>
      <c r="G21" s="45"/>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3"/>
      <c r="CY21" s="33"/>
      <c r="CZ21" s="33"/>
      <c r="DA21" s="33"/>
      <c r="DB21" s="33"/>
      <c r="DC21" s="33"/>
      <c r="DD21" s="33"/>
      <c r="DE21" s="33"/>
      <c r="DF21" s="33"/>
      <c r="DG21" s="33"/>
      <c r="DH21" s="33"/>
      <c r="DI21" s="33"/>
      <c r="DJ21" s="33"/>
      <c r="DK21" s="33"/>
      <c r="DL21" s="33"/>
      <c r="DM21" s="33"/>
      <c r="DN21" s="33"/>
      <c r="DO21" s="33"/>
      <c r="DP21" s="33"/>
      <c r="DQ21" s="33"/>
      <c r="DR21" s="33"/>
      <c r="DS21" s="33"/>
      <c r="DT21" s="33"/>
      <c r="DU21" s="33"/>
      <c r="DV21" s="33"/>
      <c r="DW21" s="33"/>
      <c r="DX21" s="33"/>
      <c r="DY21" s="33"/>
      <c r="DZ21" s="33"/>
      <c r="EA21" s="33"/>
      <c r="EB21" s="33"/>
      <c r="EC21" s="33"/>
      <c r="ED21" s="33"/>
      <c r="EE21" s="33"/>
      <c r="EF21" s="33"/>
      <c r="EG21" s="33"/>
      <c r="EH21" s="6"/>
      <c r="EI21" s="6"/>
      <c r="EU21" s="5"/>
      <c r="EV21" s="5"/>
      <c r="EW21" s="5"/>
      <c r="EX21" s="5"/>
      <c r="EY21" s="5"/>
      <c r="EZ21" s="5"/>
      <c r="FA21" s="5"/>
      <c r="FB21" s="5"/>
      <c r="FC21" s="5"/>
      <c r="FD21" s="5"/>
      <c r="FE21" s="5"/>
      <c r="FF21" s="5"/>
      <c r="FG21" s="5"/>
      <c r="FH21" s="5"/>
      <c r="FI21" s="5"/>
      <c r="FJ21" s="5"/>
      <c r="FK21" s="5"/>
      <c r="FL21" s="5"/>
      <c r="FM21" s="5"/>
      <c r="FN21" s="5"/>
      <c r="FO21" s="5"/>
      <c r="FP21" s="5"/>
      <c r="FQ21" s="5"/>
      <c r="FR21" s="5"/>
    </row>
    <row r="22" spans="1:174" s="56" customFormat="1" ht="43.5" customHeight="1" x14ac:dyDescent="0.3">
      <c r="A22" s="67" t="s">
        <v>38</v>
      </c>
      <c r="B22" s="69" t="s">
        <v>39</v>
      </c>
      <c r="C22" s="45"/>
      <c r="D22" s="86"/>
      <c r="E22" s="86"/>
      <c r="F22" s="45"/>
      <c r="G22" s="45"/>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3"/>
      <c r="CY22" s="33"/>
      <c r="CZ22" s="33"/>
      <c r="DA22" s="33"/>
      <c r="DB22" s="33"/>
      <c r="DC22" s="33"/>
      <c r="DD22" s="33"/>
      <c r="DE22" s="33"/>
      <c r="DF22" s="33"/>
      <c r="DG22" s="33"/>
      <c r="DH22" s="33"/>
      <c r="DI22" s="33"/>
      <c r="DJ22" s="33"/>
      <c r="DK22" s="33"/>
      <c r="DL22" s="33"/>
      <c r="DM22" s="33"/>
      <c r="DN22" s="33"/>
      <c r="DO22" s="33"/>
      <c r="DP22" s="33"/>
      <c r="DQ22" s="33"/>
      <c r="DR22" s="33"/>
      <c r="DS22" s="33"/>
      <c r="DT22" s="33"/>
      <c r="DU22" s="33"/>
      <c r="DV22" s="33"/>
      <c r="DW22" s="33"/>
      <c r="DX22" s="33"/>
      <c r="DY22" s="33"/>
      <c r="DZ22" s="33"/>
      <c r="EA22" s="33"/>
      <c r="EB22" s="33"/>
      <c r="EC22" s="33"/>
      <c r="ED22" s="33"/>
      <c r="EE22" s="33"/>
      <c r="EF22" s="33"/>
      <c r="EG22" s="33"/>
      <c r="EH22" s="6"/>
      <c r="EI22" s="6"/>
      <c r="EU22" s="5"/>
      <c r="EV22" s="5"/>
      <c r="EW22" s="5"/>
      <c r="EX22" s="5"/>
      <c r="EY22" s="5"/>
      <c r="EZ22" s="5"/>
      <c r="FA22" s="5"/>
      <c r="FB22" s="5"/>
      <c r="FC22" s="5"/>
      <c r="FD22" s="5"/>
      <c r="FE22" s="5"/>
      <c r="FF22" s="5"/>
      <c r="FG22" s="5"/>
      <c r="FH22" s="5"/>
      <c r="FI22" s="5"/>
      <c r="FJ22" s="5"/>
      <c r="FK22" s="5"/>
      <c r="FL22" s="5"/>
      <c r="FM22" s="5"/>
      <c r="FN22" s="5"/>
      <c r="FO22" s="5"/>
      <c r="FP22" s="5"/>
      <c r="FQ22" s="5"/>
      <c r="FR22" s="5"/>
    </row>
    <row r="23" spans="1:174" s="56" customFormat="1" ht="17.25" x14ac:dyDescent="0.35">
      <c r="A23" s="65" t="s">
        <v>40</v>
      </c>
      <c r="B23" s="70" t="s">
        <v>41</v>
      </c>
      <c r="C23" s="86">
        <f>C24+C25</f>
        <v>0</v>
      </c>
      <c r="D23" s="86">
        <f t="shared" ref="D23:G23" si="5">D24+D25</f>
        <v>0</v>
      </c>
      <c r="E23" s="86">
        <f t="shared" si="5"/>
        <v>0</v>
      </c>
      <c r="F23" s="86">
        <f t="shared" si="5"/>
        <v>47606</v>
      </c>
      <c r="G23" s="86">
        <f t="shared" si="5"/>
        <v>5382</v>
      </c>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c r="BN23" s="33"/>
      <c r="BO23" s="33"/>
      <c r="BP23" s="33"/>
      <c r="BQ23" s="33"/>
      <c r="BR23" s="33"/>
      <c r="BS23" s="33"/>
      <c r="BT23" s="33"/>
      <c r="BU23" s="33"/>
      <c r="BV23" s="33"/>
      <c r="BW23" s="33"/>
      <c r="BX23" s="33"/>
      <c r="BY23" s="33"/>
      <c r="BZ23" s="33"/>
      <c r="CA23" s="33"/>
      <c r="CB23" s="33"/>
      <c r="CC23" s="33"/>
      <c r="CD23" s="33"/>
      <c r="CE23" s="33"/>
      <c r="CF23" s="33"/>
      <c r="CG23" s="33"/>
      <c r="CH23" s="33"/>
      <c r="CI23" s="33"/>
      <c r="CJ23" s="33"/>
      <c r="CK23" s="33"/>
      <c r="CL23" s="33"/>
      <c r="CM23" s="33"/>
      <c r="CN23" s="33"/>
      <c r="CO23" s="33"/>
      <c r="CP23" s="33"/>
      <c r="CQ23" s="33"/>
      <c r="CR23" s="33"/>
      <c r="CS23" s="33"/>
      <c r="CT23" s="33"/>
      <c r="CU23" s="33"/>
      <c r="CV23" s="33"/>
      <c r="CW23" s="33"/>
      <c r="CX23" s="33"/>
      <c r="CY23" s="33"/>
      <c r="CZ23" s="33"/>
      <c r="DA23" s="33"/>
      <c r="DB23" s="33"/>
      <c r="DC23" s="33"/>
      <c r="DD23" s="33"/>
      <c r="DE23" s="33"/>
      <c r="DF23" s="33"/>
      <c r="DG23" s="33"/>
      <c r="DH23" s="33"/>
      <c r="DI23" s="33"/>
      <c r="DJ23" s="33"/>
      <c r="DK23" s="33"/>
      <c r="DL23" s="33"/>
      <c r="DM23" s="33"/>
      <c r="DN23" s="33"/>
      <c r="DO23" s="33"/>
      <c r="DP23" s="33"/>
      <c r="DQ23" s="33"/>
      <c r="DR23" s="33"/>
      <c r="DS23" s="33"/>
      <c r="DT23" s="33"/>
      <c r="DU23" s="33"/>
      <c r="DV23" s="33"/>
      <c r="DW23" s="33"/>
      <c r="DX23" s="33"/>
      <c r="DY23" s="33"/>
      <c r="DZ23" s="33"/>
      <c r="EA23" s="33"/>
      <c r="EB23" s="33"/>
      <c r="EC23" s="33"/>
      <c r="ED23" s="33"/>
      <c r="EE23" s="33"/>
      <c r="EF23" s="33"/>
      <c r="EG23" s="33"/>
      <c r="EH23" s="6"/>
      <c r="EI23" s="6"/>
      <c r="EU23" s="5"/>
      <c r="EV23" s="5"/>
      <c r="EW23" s="5"/>
      <c r="EX23" s="5"/>
      <c r="EY23" s="5"/>
      <c r="EZ23" s="5"/>
      <c r="FA23" s="5"/>
      <c r="FB23" s="5"/>
      <c r="FC23" s="5"/>
      <c r="FD23" s="5"/>
      <c r="FE23" s="5"/>
      <c r="FF23" s="5"/>
      <c r="FG23" s="5"/>
      <c r="FH23" s="5"/>
      <c r="FI23" s="5"/>
      <c r="FJ23" s="5"/>
      <c r="FK23" s="5"/>
      <c r="FL23" s="5"/>
      <c r="FM23" s="5"/>
      <c r="FN23" s="5"/>
      <c r="FO23" s="5"/>
      <c r="FP23" s="5"/>
      <c r="FQ23" s="5"/>
      <c r="FR23" s="5"/>
    </row>
    <row r="24" spans="1:174" s="56" customFormat="1" ht="33" x14ac:dyDescent="0.3">
      <c r="A24" s="67" t="s">
        <v>42</v>
      </c>
      <c r="B24" s="69" t="s">
        <v>43</v>
      </c>
      <c r="C24" s="45"/>
      <c r="D24" s="86"/>
      <c r="E24" s="86"/>
      <c r="F24" s="45">
        <f>42224+5382</f>
        <v>47606</v>
      </c>
      <c r="G24" s="45">
        <v>5382</v>
      </c>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3"/>
      <c r="BJ24" s="33"/>
      <c r="BK24" s="33"/>
      <c r="BL24" s="33"/>
      <c r="BM24" s="33"/>
      <c r="BN24" s="33"/>
      <c r="BO24" s="33"/>
      <c r="BP24" s="33"/>
      <c r="BQ24" s="33"/>
      <c r="BR24" s="33"/>
      <c r="BS24" s="33"/>
      <c r="BT24" s="33"/>
      <c r="BU24" s="33"/>
      <c r="BV24" s="33"/>
      <c r="BW24" s="33"/>
      <c r="BX24" s="33"/>
      <c r="BY24" s="33"/>
      <c r="BZ24" s="33"/>
      <c r="CA24" s="33"/>
      <c r="CB24" s="33"/>
      <c r="CC24" s="33"/>
      <c r="CD24" s="33"/>
      <c r="CE24" s="33"/>
      <c r="CF24" s="33"/>
      <c r="CG24" s="33"/>
      <c r="CH24" s="33"/>
      <c r="CI24" s="33"/>
      <c r="CJ24" s="33"/>
      <c r="CK24" s="33"/>
      <c r="CL24" s="33"/>
      <c r="CM24" s="33"/>
      <c r="CN24" s="33"/>
      <c r="CO24" s="33"/>
      <c r="CP24" s="33"/>
      <c r="CQ24" s="33"/>
      <c r="CR24" s="33"/>
      <c r="CS24" s="33"/>
      <c r="CT24" s="33"/>
      <c r="CU24" s="33"/>
      <c r="CV24" s="33"/>
      <c r="CW24" s="33"/>
      <c r="CX24" s="33"/>
      <c r="CY24" s="33"/>
      <c r="CZ24" s="33"/>
      <c r="DA24" s="33"/>
      <c r="DB24" s="33"/>
      <c r="DC24" s="33"/>
      <c r="DD24" s="33"/>
      <c r="DE24" s="33"/>
      <c r="DF24" s="33"/>
      <c r="DG24" s="33"/>
      <c r="DH24" s="33"/>
      <c r="DI24" s="33"/>
      <c r="DJ24" s="33"/>
      <c r="DK24" s="33"/>
      <c r="DL24" s="33"/>
      <c r="DM24" s="33"/>
      <c r="DN24" s="33"/>
      <c r="DO24" s="33"/>
      <c r="DP24" s="33"/>
      <c r="DQ24" s="33"/>
      <c r="DR24" s="33"/>
      <c r="DS24" s="33"/>
      <c r="DT24" s="33"/>
      <c r="DU24" s="33"/>
      <c r="DV24" s="33"/>
      <c r="DW24" s="33"/>
      <c r="DX24" s="33"/>
      <c r="DY24" s="33"/>
      <c r="DZ24" s="33"/>
      <c r="EA24" s="33"/>
      <c r="EB24" s="33"/>
      <c r="EC24" s="33"/>
      <c r="ED24" s="33"/>
      <c r="EE24" s="33"/>
      <c r="EF24" s="33"/>
      <c r="EG24" s="33"/>
      <c r="EH24" s="6"/>
      <c r="EI24" s="6"/>
      <c r="EU24" s="5"/>
      <c r="EV24" s="5"/>
      <c r="EW24" s="5"/>
      <c r="EX24" s="5"/>
      <c r="EY24" s="5"/>
      <c r="EZ24" s="5"/>
      <c r="FA24" s="5"/>
      <c r="FB24" s="5"/>
      <c r="FC24" s="5"/>
      <c r="FD24" s="5"/>
      <c r="FE24" s="5"/>
      <c r="FF24" s="5"/>
      <c r="FG24" s="5"/>
      <c r="FH24" s="5"/>
      <c r="FI24" s="5"/>
      <c r="FJ24" s="5"/>
      <c r="FK24" s="5"/>
      <c r="FL24" s="5"/>
      <c r="FM24" s="5"/>
      <c r="FN24" s="5"/>
      <c r="FO24" s="5"/>
      <c r="FP24" s="5"/>
      <c r="FQ24" s="5"/>
      <c r="FR24" s="5"/>
    </row>
    <row r="25" spans="1:174" s="56" customFormat="1" ht="33" x14ac:dyDescent="0.3">
      <c r="A25" s="67" t="s">
        <v>44</v>
      </c>
      <c r="B25" s="69" t="s">
        <v>45</v>
      </c>
      <c r="C25" s="45"/>
      <c r="D25" s="86"/>
      <c r="E25" s="86"/>
      <c r="F25" s="45"/>
      <c r="G25" s="45"/>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33"/>
      <c r="BL25" s="33"/>
      <c r="BM25" s="33"/>
      <c r="BN25" s="33"/>
      <c r="BO25" s="33"/>
      <c r="BP25" s="33"/>
      <c r="BQ25" s="33"/>
      <c r="BR25" s="33"/>
      <c r="BS25" s="33"/>
      <c r="BT25" s="33"/>
      <c r="BU25" s="33"/>
      <c r="BV25" s="33"/>
      <c r="BW25" s="33"/>
      <c r="BX25" s="33"/>
      <c r="BY25" s="33"/>
      <c r="BZ25" s="33"/>
      <c r="CA25" s="33"/>
      <c r="CB25" s="33"/>
      <c r="CC25" s="33"/>
      <c r="CD25" s="33"/>
      <c r="CE25" s="33"/>
      <c r="CF25" s="33"/>
      <c r="CG25" s="33"/>
      <c r="CH25" s="33"/>
      <c r="CI25" s="33"/>
      <c r="CJ25" s="33"/>
      <c r="CK25" s="33"/>
      <c r="CL25" s="33"/>
      <c r="CM25" s="33"/>
      <c r="CN25" s="33"/>
      <c r="CO25" s="33"/>
      <c r="CP25" s="33"/>
      <c r="CQ25" s="33"/>
      <c r="CR25" s="33"/>
      <c r="CS25" s="33"/>
      <c r="CT25" s="33"/>
      <c r="CU25" s="33"/>
      <c r="CV25" s="33"/>
      <c r="CW25" s="33"/>
      <c r="CX25" s="33"/>
      <c r="CY25" s="33"/>
      <c r="CZ25" s="33"/>
      <c r="DA25" s="33"/>
      <c r="DB25" s="33"/>
      <c r="DC25" s="33"/>
      <c r="DD25" s="33"/>
      <c r="DE25" s="33"/>
      <c r="DF25" s="33"/>
      <c r="DG25" s="33"/>
      <c r="DH25" s="33"/>
      <c r="DI25" s="33"/>
      <c r="DJ25" s="33"/>
      <c r="DK25" s="33"/>
      <c r="DL25" s="33"/>
      <c r="DM25" s="33"/>
      <c r="DN25" s="33"/>
      <c r="DO25" s="33"/>
      <c r="DP25" s="33"/>
      <c r="DQ25" s="33"/>
      <c r="DR25" s="33"/>
      <c r="DS25" s="33"/>
      <c r="DT25" s="33"/>
      <c r="DU25" s="33"/>
      <c r="DV25" s="33"/>
      <c r="DW25" s="33"/>
      <c r="DX25" s="33"/>
      <c r="DY25" s="33"/>
      <c r="DZ25" s="33"/>
      <c r="EA25" s="33"/>
      <c r="EB25" s="33"/>
      <c r="EC25" s="33"/>
      <c r="ED25" s="33"/>
      <c r="EE25" s="33"/>
      <c r="EF25" s="33"/>
      <c r="EG25" s="33"/>
      <c r="EH25" s="6"/>
      <c r="EI25" s="6"/>
      <c r="EU25" s="5"/>
      <c r="EV25" s="5"/>
      <c r="EW25" s="5"/>
      <c r="EX25" s="5"/>
      <c r="EY25" s="5"/>
      <c r="EZ25" s="5"/>
      <c r="FA25" s="5"/>
      <c r="FB25" s="5"/>
      <c r="FC25" s="5"/>
      <c r="FD25" s="5"/>
      <c r="FE25" s="5"/>
      <c r="FF25" s="5"/>
      <c r="FG25" s="5"/>
      <c r="FH25" s="5"/>
      <c r="FI25" s="5"/>
      <c r="FJ25" s="5"/>
      <c r="FK25" s="5"/>
      <c r="FL25" s="5"/>
      <c r="FM25" s="5"/>
      <c r="FN25" s="5"/>
      <c r="FO25" s="5"/>
      <c r="FP25" s="5"/>
      <c r="FQ25" s="5"/>
      <c r="FR25" s="5"/>
    </row>
    <row r="26" spans="1:174" s="56" customFormat="1" ht="33" x14ac:dyDescent="0.3">
      <c r="A26" s="67" t="s">
        <v>46</v>
      </c>
      <c r="B26" s="69" t="s">
        <v>47</v>
      </c>
      <c r="C26" s="45"/>
      <c r="D26" s="86">
        <v>15928000</v>
      </c>
      <c r="E26" s="86"/>
      <c r="F26" s="45">
        <f>9725301.42+1420723</f>
        <v>11146024.42</v>
      </c>
      <c r="G26" s="45">
        <v>1420723</v>
      </c>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c r="BN26" s="33"/>
      <c r="BO26" s="33"/>
      <c r="BP26" s="33"/>
      <c r="BQ26" s="33"/>
      <c r="BR26" s="33"/>
      <c r="BS26" s="33"/>
      <c r="BT26" s="33"/>
      <c r="BU26" s="33"/>
      <c r="BV26" s="33"/>
      <c r="BW26" s="33"/>
      <c r="BX26" s="33"/>
      <c r="BY26" s="33"/>
      <c r="BZ26" s="33"/>
      <c r="CA26" s="33"/>
      <c r="CB26" s="33"/>
      <c r="CC26" s="33"/>
      <c r="CD26" s="33"/>
      <c r="CE26" s="33"/>
      <c r="CF26" s="33"/>
      <c r="CG26" s="33"/>
      <c r="CH26" s="33"/>
      <c r="CI26" s="33"/>
      <c r="CJ26" s="33"/>
      <c r="CK26" s="33"/>
      <c r="CL26" s="33"/>
      <c r="CM26" s="33"/>
      <c r="CN26" s="33"/>
      <c r="CO26" s="33"/>
      <c r="CP26" s="33"/>
      <c r="CQ26" s="33"/>
      <c r="CR26" s="33"/>
      <c r="CS26" s="33"/>
      <c r="CT26" s="33"/>
      <c r="CU26" s="33"/>
      <c r="CV26" s="33"/>
      <c r="CW26" s="33"/>
      <c r="CX26" s="33"/>
      <c r="CY26" s="33"/>
      <c r="CZ26" s="33"/>
      <c r="DA26" s="33"/>
      <c r="DB26" s="33"/>
      <c r="DC26" s="33"/>
      <c r="DD26" s="33"/>
      <c r="DE26" s="33"/>
      <c r="DF26" s="33"/>
      <c r="DG26" s="33"/>
      <c r="DH26" s="33"/>
      <c r="DI26" s="33"/>
      <c r="DJ26" s="33"/>
      <c r="DK26" s="33"/>
      <c r="DL26" s="33"/>
      <c r="DM26" s="33"/>
      <c r="DN26" s="33"/>
      <c r="DO26" s="33"/>
      <c r="DP26" s="33"/>
      <c r="DQ26" s="33"/>
      <c r="DR26" s="33"/>
      <c r="DS26" s="33"/>
      <c r="DT26" s="33"/>
      <c r="DU26" s="33"/>
      <c r="DV26" s="33"/>
      <c r="DW26" s="33"/>
      <c r="DX26" s="33"/>
      <c r="DY26" s="33"/>
      <c r="DZ26" s="33"/>
      <c r="EA26" s="33"/>
      <c r="EB26" s="33"/>
      <c r="EC26" s="33"/>
      <c r="ED26" s="33"/>
      <c r="EE26" s="33"/>
      <c r="EF26" s="33"/>
      <c r="EG26" s="33"/>
      <c r="EH26" s="6"/>
      <c r="EI26" s="6"/>
      <c r="EU26" s="5"/>
      <c r="EV26" s="5"/>
      <c r="EW26" s="5"/>
      <c r="EX26" s="5"/>
      <c r="EY26" s="5"/>
      <c r="EZ26" s="5"/>
      <c r="FA26" s="5"/>
      <c r="FB26" s="5"/>
      <c r="FC26" s="5"/>
      <c r="FD26" s="5"/>
      <c r="FE26" s="5"/>
      <c r="FF26" s="5"/>
      <c r="FG26" s="5"/>
      <c r="FH26" s="5"/>
      <c r="FI26" s="5"/>
      <c r="FJ26" s="5"/>
      <c r="FK26" s="5"/>
      <c r="FL26" s="5"/>
      <c r="FM26" s="5"/>
      <c r="FN26" s="5"/>
      <c r="FO26" s="5"/>
      <c r="FP26" s="5"/>
      <c r="FQ26" s="5"/>
      <c r="FR26" s="5"/>
    </row>
    <row r="27" spans="1:174" s="56" customFormat="1" x14ac:dyDescent="0.3">
      <c r="A27" s="65" t="s">
        <v>48</v>
      </c>
      <c r="B27" s="66" t="s">
        <v>49</v>
      </c>
      <c r="C27" s="86">
        <f>C28+C34+C50+C35+C36+C37+C38+C39+C40+C41+C42+C43+C44+C45+C46+C47+C48+C49</f>
        <v>0</v>
      </c>
      <c r="D27" s="86">
        <f t="shared" ref="D27:G27" si="6">D28+D34+D50+D35+D36+D37+D38+D39+D40+D41+D42+D43+D44+D45+D46+D47+D48+D49</f>
        <v>350538000</v>
      </c>
      <c r="E27" s="86">
        <f t="shared" si="6"/>
        <v>0</v>
      </c>
      <c r="F27" s="86">
        <f t="shared" si="6"/>
        <v>236034281.5</v>
      </c>
      <c r="G27" s="86">
        <f t="shared" si="6"/>
        <v>28796290.699999999</v>
      </c>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33"/>
      <c r="BL27" s="33"/>
      <c r="BM27" s="33"/>
      <c r="BN27" s="33"/>
      <c r="BO27" s="33"/>
      <c r="BP27" s="33"/>
      <c r="BQ27" s="33"/>
      <c r="BR27" s="33"/>
      <c r="BS27" s="33"/>
      <c r="BT27" s="33"/>
      <c r="BU27" s="33"/>
      <c r="BV27" s="33"/>
      <c r="BW27" s="33"/>
      <c r="BX27" s="33"/>
      <c r="BY27" s="33"/>
      <c r="BZ27" s="33"/>
      <c r="CA27" s="33"/>
      <c r="CB27" s="33"/>
      <c r="CC27" s="33"/>
      <c r="CD27" s="33"/>
      <c r="CE27" s="33"/>
      <c r="CF27" s="33"/>
      <c r="CG27" s="33"/>
      <c r="CH27" s="33"/>
      <c r="CI27" s="33"/>
      <c r="CJ27" s="33"/>
      <c r="CK27" s="33"/>
      <c r="CL27" s="33"/>
      <c r="CM27" s="33"/>
      <c r="CN27" s="33"/>
      <c r="CO27" s="33"/>
      <c r="CP27" s="33"/>
      <c r="CQ27" s="33"/>
      <c r="CR27" s="33"/>
      <c r="CS27" s="33"/>
      <c r="CT27" s="33"/>
      <c r="CU27" s="33"/>
      <c r="CV27" s="33"/>
      <c r="CW27" s="33"/>
      <c r="CX27" s="33"/>
      <c r="CY27" s="33"/>
      <c r="CZ27" s="33"/>
      <c r="DA27" s="33"/>
      <c r="DB27" s="33"/>
      <c r="DC27" s="33"/>
      <c r="DD27" s="33"/>
      <c r="DE27" s="33"/>
      <c r="DF27" s="33"/>
      <c r="DG27" s="33"/>
      <c r="DH27" s="33"/>
      <c r="DI27" s="33"/>
      <c r="DJ27" s="33"/>
      <c r="DK27" s="33"/>
      <c r="DL27" s="33"/>
      <c r="DM27" s="33"/>
      <c r="DN27" s="33"/>
      <c r="DO27" s="33"/>
      <c r="DP27" s="33"/>
      <c r="DQ27" s="33"/>
      <c r="DR27" s="33"/>
      <c r="DS27" s="33"/>
      <c r="DT27" s="33"/>
      <c r="DU27" s="33"/>
      <c r="DV27" s="33"/>
      <c r="DW27" s="33"/>
      <c r="DX27" s="33"/>
      <c r="DY27" s="33"/>
      <c r="DZ27" s="33"/>
      <c r="EA27" s="33"/>
      <c r="EB27" s="33"/>
      <c r="EC27" s="33"/>
      <c r="ED27" s="33"/>
      <c r="EE27" s="33"/>
      <c r="EF27" s="33"/>
      <c r="EG27" s="33"/>
      <c r="EH27" s="6"/>
      <c r="EI27" s="6"/>
      <c r="EU27" s="5"/>
      <c r="EV27" s="5"/>
      <c r="EW27" s="5"/>
      <c r="EX27" s="5"/>
      <c r="EY27" s="5"/>
      <c r="EZ27" s="5"/>
      <c r="FA27" s="5"/>
      <c r="FB27" s="5"/>
      <c r="FC27" s="5"/>
      <c r="FD27" s="5"/>
      <c r="FE27" s="5"/>
      <c r="FF27" s="5"/>
      <c r="FG27" s="5"/>
      <c r="FH27" s="5"/>
      <c r="FI27" s="5"/>
      <c r="FJ27" s="5"/>
      <c r="FK27" s="5"/>
      <c r="FL27" s="5"/>
      <c r="FM27" s="5"/>
      <c r="FN27" s="5"/>
      <c r="FO27" s="5"/>
      <c r="FP27" s="5"/>
      <c r="FQ27" s="5"/>
      <c r="FR27" s="5"/>
    </row>
    <row r="28" spans="1:174" s="56" customFormat="1" x14ac:dyDescent="0.3">
      <c r="A28" s="65" t="s">
        <v>50</v>
      </c>
      <c r="B28" s="66" t="s">
        <v>51</v>
      </c>
      <c r="C28" s="86">
        <f>C29+C30+C31+C32+C33</f>
        <v>0</v>
      </c>
      <c r="D28" s="86">
        <f t="shared" ref="D28:G28" si="7">D29+D30+D31+D32+D33</f>
        <v>343245000</v>
      </c>
      <c r="E28" s="86">
        <f t="shared" si="7"/>
        <v>0</v>
      </c>
      <c r="F28" s="86">
        <f t="shared" si="7"/>
        <v>226000561</v>
      </c>
      <c r="G28" s="86">
        <f t="shared" si="7"/>
        <v>27889066</v>
      </c>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33"/>
      <c r="BT28" s="33"/>
      <c r="BU28" s="33"/>
      <c r="BV28" s="33"/>
      <c r="BW28" s="33"/>
      <c r="BX28" s="33"/>
      <c r="BY28" s="33"/>
      <c r="BZ28" s="33"/>
      <c r="CA28" s="33"/>
      <c r="CB28" s="33"/>
      <c r="CC28" s="33"/>
      <c r="CD28" s="33"/>
      <c r="CE28" s="33"/>
      <c r="CF28" s="33"/>
      <c r="CG28" s="33"/>
      <c r="CH28" s="33"/>
      <c r="CI28" s="33"/>
      <c r="CJ28" s="33"/>
      <c r="CK28" s="33"/>
      <c r="CL28" s="33"/>
      <c r="CM28" s="33"/>
      <c r="CN28" s="33"/>
      <c r="CO28" s="33"/>
      <c r="CP28" s="33"/>
      <c r="CQ28" s="33"/>
      <c r="CR28" s="33"/>
      <c r="CS28" s="33"/>
      <c r="CT28" s="33"/>
      <c r="CU28" s="33"/>
      <c r="CV28" s="33"/>
      <c r="CW28" s="33"/>
      <c r="CX28" s="33"/>
      <c r="CY28" s="33"/>
      <c r="CZ28" s="33"/>
      <c r="DA28" s="33"/>
      <c r="DB28" s="33"/>
      <c r="DC28" s="33"/>
      <c r="DD28" s="33"/>
      <c r="DE28" s="33"/>
      <c r="DF28" s="33"/>
      <c r="DG28" s="33"/>
      <c r="DH28" s="33"/>
      <c r="DI28" s="33"/>
      <c r="DJ28" s="33"/>
      <c r="DK28" s="33"/>
      <c r="DL28" s="33"/>
      <c r="DM28" s="33"/>
      <c r="DN28" s="33"/>
      <c r="DO28" s="33"/>
      <c r="DP28" s="33"/>
      <c r="DQ28" s="33"/>
      <c r="DR28" s="33"/>
      <c r="DS28" s="33"/>
      <c r="DT28" s="33"/>
      <c r="DU28" s="33"/>
      <c r="DV28" s="33"/>
      <c r="DW28" s="33"/>
      <c r="DX28" s="33"/>
      <c r="DY28" s="33"/>
      <c r="DZ28" s="33"/>
      <c r="EA28" s="33"/>
      <c r="EB28" s="33"/>
      <c r="EC28" s="33"/>
      <c r="ED28" s="33"/>
      <c r="EE28" s="33"/>
      <c r="EF28" s="33"/>
      <c r="EG28" s="33"/>
      <c r="EH28" s="6"/>
      <c r="EI28" s="6"/>
      <c r="EU28" s="5"/>
      <c r="EV28" s="5"/>
      <c r="EW28" s="5"/>
      <c r="EX28" s="5"/>
      <c r="EY28" s="5"/>
      <c r="EZ28" s="5"/>
      <c r="FA28" s="5"/>
      <c r="FB28" s="5"/>
      <c r="FC28" s="5"/>
      <c r="FD28" s="5"/>
      <c r="FE28" s="5"/>
      <c r="FF28" s="5"/>
      <c r="FG28" s="5"/>
      <c r="FH28" s="5"/>
      <c r="FI28" s="5"/>
      <c r="FJ28" s="5"/>
      <c r="FK28" s="5"/>
      <c r="FL28" s="5"/>
      <c r="FM28" s="5"/>
      <c r="FN28" s="5"/>
      <c r="FO28" s="5"/>
      <c r="FP28" s="5"/>
      <c r="FQ28" s="5"/>
      <c r="FR28" s="5"/>
    </row>
    <row r="29" spans="1:174" s="56" customFormat="1" ht="30" x14ac:dyDescent="0.3">
      <c r="A29" s="67" t="s">
        <v>52</v>
      </c>
      <c r="B29" s="68" t="s">
        <v>53</v>
      </c>
      <c r="C29" s="45"/>
      <c r="D29" s="86">
        <v>343245000</v>
      </c>
      <c r="E29" s="86"/>
      <c r="F29" s="45">
        <f>198530082+27889208</f>
        <v>226419290</v>
      </c>
      <c r="G29" s="45">
        <v>27889208</v>
      </c>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33"/>
      <c r="BT29" s="33"/>
      <c r="BU29" s="33"/>
      <c r="BV29" s="33"/>
      <c r="BW29" s="33"/>
      <c r="BX29" s="33"/>
      <c r="BY29" s="33"/>
      <c r="BZ29" s="33"/>
      <c r="CA29" s="33"/>
      <c r="CB29" s="33"/>
      <c r="CC29" s="33"/>
      <c r="CD29" s="33"/>
      <c r="CE29" s="33"/>
      <c r="CF29" s="33"/>
      <c r="CG29" s="33"/>
      <c r="CH29" s="33"/>
      <c r="CI29" s="33"/>
      <c r="CJ29" s="33"/>
      <c r="CK29" s="33"/>
      <c r="CL29" s="33"/>
      <c r="CM29" s="33"/>
      <c r="CN29" s="33"/>
      <c r="CO29" s="33"/>
      <c r="CP29" s="33"/>
      <c r="CQ29" s="33"/>
      <c r="CR29" s="33"/>
      <c r="CS29" s="33"/>
      <c r="CT29" s="33"/>
      <c r="CU29" s="33"/>
      <c r="CV29" s="33"/>
      <c r="CW29" s="33"/>
      <c r="CX29" s="33"/>
      <c r="CY29" s="33"/>
      <c r="CZ29" s="33"/>
      <c r="DA29" s="33"/>
      <c r="DB29" s="33"/>
      <c r="DC29" s="33"/>
      <c r="DD29" s="33"/>
      <c r="DE29" s="33"/>
      <c r="DF29" s="33"/>
      <c r="DG29" s="33"/>
      <c r="DH29" s="33"/>
      <c r="DI29" s="33"/>
      <c r="DJ29" s="33"/>
      <c r="DK29" s="33"/>
      <c r="DL29" s="33"/>
      <c r="DM29" s="33"/>
      <c r="DN29" s="33"/>
      <c r="DO29" s="33"/>
      <c r="DP29" s="33"/>
      <c r="DQ29" s="33"/>
      <c r="DR29" s="33"/>
      <c r="DS29" s="33"/>
      <c r="DT29" s="33"/>
      <c r="DU29" s="33"/>
      <c r="DV29" s="33"/>
      <c r="DW29" s="33"/>
      <c r="DX29" s="33"/>
      <c r="DY29" s="33"/>
      <c r="DZ29" s="33"/>
      <c r="EA29" s="33"/>
      <c r="EB29" s="33"/>
      <c r="EC29" s="33"/>
      <c r="ED29" s="33"/>
      <c r="EE29" s="33"/>
      <c r="EF29" s="33"/>
      <c r="EG29" s="33"/>
      <c r="EH29" s="6"/>
      <c r="EI29" s="6"/>
      <c r="EU29" s="5"/>
      <c r="EV29" s="5"/>
      <c r="EW29" s="5"/>
      <c r="EX29" s="5"/>
      <c r="EY29" s="5"/>
      <c r="EZ29" s="5"/>
      <c r="FA29" s="5"/>
      <c r="FB29" s="5"/>
      <c r="FC29" s="5"/>
      <c r="FD29" s="5"/>
      <c r="FE29" s="5"/>
      <c r="FF29" s="5"/>
      <c r="FG29" s="5"/>
      <c r="FH29" s="5"/>
      <c r="FI29" s="5"/>
      <c r="FJ29" s="5"/>
      <c r="FK29" s="5"/>
      <c r="FL29" s="5"/>
      <c r="FM29" s="5"/>
      <c r="FN29" s="5"/>
      <c r="FO29" s="5"/>
      <c r="FP29" s="5"/>
      <c r="FQ29" s="5"/>
      <c r="FR29" s="5"/>
    </row>
    <row r="30" spans="1:174" s="56" customFormat="1" ht="66" x14ac:dyDescent="0.3">
      <c r="A30" s="67" t="s">
        <v>54</v>
      </c>
      <c r="B30" s="69" t="s">
        <v>55</v>
      </c>
      <c r="C30" s="45"/>
      <c r="D30" s="86"/>
      <c r="E30" s="86"/>
      <c r="F30" s="45">
        <f>-491042-775</f>
        <v>-491817</v>
      </c>
      <c r="G30" s="45">
        <v>-775</v>
      </c>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33"/>
      <c r="BT30" s="33"/>
      <c r="BU30" s="33"/>
      <c r="BV30" s="33"/>
      <c r="BW30" s="33"/>
      <c r="BX30" s="33"/>
      <c r="BY30" s="33"/>
      <c r="BZ30" s="33"/>
      <c r="CA30" s="33"/>
      <c r="CB30" s="33"/>
      <c r="CC30" s="33"/>
      <c r="CD30" s="33"/>
      <c r="CE30" s="33"/>
      <c r="CF30" s="33"/>
      <c r="CG30" s="33"/>
      <c r="CH30" s="33"/>
      <c r="CI30" s="33"/>
      <c r="CJ30" s="33"/>
      <c r="CK30" s="33"/>
      <c r="CL30" s="33"/>
      <c r="CM30" s="33"/>
      <c r="CN30" s="33"/>
      <c r="CO30" s="33"/>
      <c r="CP30" s="33"/>
      <c r="CQ30" s="33"/>
      <c r="CR30" s="33"/>
      <c r="CS30" s="33"/>
      <c r="CT30" s="33"/>
      <c r="CU30" s="33"/>
      <c r="CV30" s="33"/>
      <c r="CW30" s="33"/>
      <c r="CX30" s="33"/>
      <c r="CY30" s="33"/>
      <c r="CZ30" s="33"/>
      <c r="DA30" s="33"/>
      <c r="DB30" s="33"/>
      <c r="DC30" s="33"/>
      <c r="DD30" s="33"/>
      <c r="DE30" s="33"/>
      <c r="DF30" s="33"/>
      <c r="DG30" s="33"/>
      <c r="DH30" s="33"/>
      <c r="DI30" s="33"/>
      <c r="DJ30" s="33"/>
      <c r="DK30" s="33"/>
      <c r="DL30" s="33"/>
      <c r="DM30" s="33"/>
      <c r="DN30" s="33"/>
      <c r="DO30" s="33"/>
      <c r="DP30" s="33"/>
      <c r="DQ30" s="33"/>
      <c r="DR30" s="33"/>
      <c r="DS30" s="33"/>
      <c r="DT30" s="33"/>
      <c r="DU30" s="33"/>
      <c r="DV30" s="33"/>
      <c r="DW30" s="33"/>
      <c r="DX30" s="33"/>
      <c r="DY30" s="33"/>
      <c r="DZ30" s="33"/>
      <c r="EA30" s="33"/>
      <c r="EB30" s="33"/>
      <c r="EC30" s="33"/>
      <c r="ED30" s="33"/>
      <c r="EE30" s="33"/>
      <c r="EF30" s="33"/>
      <c r="EG30" s="33"/>
      <c r="EH30" s="6"/>
      <c r="EI30" s="6"/>
      <c r="EU30" s="5"/>
      <c r="EV30" s="5"/>
      <c r="EW30" s="5"/>
      <c r="EX30" s="5"/>
      <c r="EY30" s="5"/>
      <c r="EZ30" s="5"/>
      <c r="FA30" s="5"/>
      <c r="FB30" s="5"/>
      <c r="FC30" s="5"/>
      <c r="FD30" s="5"/>
      <c r="FE30" s="5"/>
      <c r="FF30" s="5"/>
      <c r="FG30" s="5"/>
      <c r="FH30" s="5"/>
      <c r="FI30" s="5"/>
      <c r="FJ30" s="5"/>
      <c r="FK30" s="5"/>
      <c r="FL30" s="5"/>
      <c r="FM30" s="5"/>
      <c r="FN30" s="5"/>
      <c r="FO30" s="5"/>
      <c r="FP30" s="5"/>
      <c r="FQ30" s="5"/>
      <c r="FR30" s="5"/>
    </row>
    <row r="31" spans="1:174" s="56" customFormat="1" ht="27.75" customHeight="1" x14ac:dyDescent="0.3">
      <c r="A31" s="67" t="s">
        <v>56</v>
      </c>
      <c r="B31" s="68" t="s">
        <v>57</v>
      </c>
      <c r="C31" s="45"/>
      <c r="D31" s="86"/>
      <c r="E31" s="86"/>
      <c r="F31" s="45"/>
      <c r="G31" s="45"/>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33"/>
      <c r="BT31" s="33"/>
      <c r="BU31" s="33"/>
      <c r="BV31" s="33"/>
      <c r="BW31" s="33"/>
      <c r="BX31" s="33"/>
      <c r="BY31" s="33"/>
      <c r="BZ31" s="33"/>
      <c r="CA31" s="33"/>
      <c r="CB31" s="33"/>
      <c r="CC31" s="33"/>
      <c r="CD31" s="33"/>
      <c r="CE31" s="33"/>
      <c r="CF31" s="33"/>
      <c r="CG31" s="33"/>
      <c r="CH31" s="33"/>
      <c r="CI31" s="33"/>
      <c r="CJ31" s="33"/>
      <c r="CK31" s="33"/>
      <c r="CL31" s="33"/>
      <c r="CM31" s="33"/>
      <c r="CN31" s="33"/>
      <c r="CO31" s="33"/>
      <c r="CP31" s="33"/>
      <c r="CQ31" s="33"/>
      <c r="CR31" s="33"/>
      <c r="CS31" s="33"/>
      <c r="CT31" s="33"/>
      <c r="CU31" s="33"/>
      <c r="CV31" s="33"/>
      <c r="CW31" s="33"/>
      <c r="CX31" s="33"/>
      <c r="CY31" s="33"/>
      <c r="CZ31" s="33"/>
      <c r="DA31" s="33"/>
      <c r="DB31" s="33"/>
      <c r="DC31" s="33"/>
      <c r="DD31" s="33"/>
      <c r="DE31" s="33"/>
      <c r="DF31" s="33"/>
      <c r="DG31" s="33"/>
      <c r="DH31" s="33"/>
      <c r="DI31" s="33"/>
      <c r="DJ31" s="33"/>
      <c r="DK31" s="33"/>
      <c r="DL31" s="33"/>
      <c r="DM31" s="33"/>
      <c r="DN31" s="33"/>
      <c r="DO31" s="33"/>
      <c r="DP31" s="33"/>
      <c r="DQ31" s="33"/>
      <c r="DR31" s="33"/>
      <c r="DS31" s="33"/>
      <c r="DT31" s="33"/>
      <c r="DU31" s="33"/>
      <c r="DV31" s="33"/>
      <c r="DW31" s="33"/>
      <c r="DX31" s="33"/>
      <c r="DY31" s="33"/>
      <c r="DZ31" s="33"/>
      <c r="EA31" s="33"/>
      <c r="EB31" s="33"/>
      <c r="EC31" s="33"/>
      <c r="ED31" s="33"/>
      <c r="EE31" s="33"/>
      <c r="EF31" s="33"/>
      <c r="EG31" s="33"/>
      <c r="EH31" s="6"/>
      <c r="EI31" s="6"/>
      <c r="EU31" s="5"/>
      <c r="EV31" s="5"/>
      <c r="EW31" s="5"/>
      <c r="EX31" s="5"/>
      <c r="EY31" s="5"/>
      <c r="EZ31" s="5"/>
      <c r="FA31" s="5"/>
      <c r="FB31" s="5"/>
      <c r="FC31" s="5"/>
      <c r="FD31" s="5"/>
      <c r="FE31" s="5"/>
      <c r="FF31" s="5"/>
      <c r="FG31" s="5"/>
      <c r="FH31" s="5"/>
      <c r="FI31" s="5"/>
      <c r="FJ31" s="5"/>
      <c r="FK31" s="5"/>
      <c r="FL31" s="5"/>
      <c r="FM31" s="5"/>
      <c r="FN31" s="5"/>
      <c r="FO31" s="5"/>
      <c r="FP31" s="5"/>
      <c r="FQ31" s="5"/>
      <c r="FR31" s="5"/>
    </row>
    <row r="32" spans="1:174" s="56" customFormat="1" x14ac:dyDescent="0.3">
      <c r="A32" s="67" t="s">
        <v>58</v>
      </c>
      <c r="B32" s="68" t="s">
        <v>59</v>
      </c>
      <c r="C32" s="45"/>
      <c r="D32" s="86"/>
      <c r="E32" s="86"/>
      <c r="F32" s="45">
        <f>72455+633</f>
        <v>73088</v>
      </c>
      <c r="G32" s="45">
        <v>633</v>
      </c>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33"/>
      <c r="BT32" s="33"/>
      <c r="BU32" s="33"/>
      <c r="BV32" s="33"/>
      <c r="BW32" s="33"/>
      <c r="BX32" s="33"/>
      <c r="BY32" s="33"/>
      <c r="BZ32" s="33"/>
      <c r="CA32" s="33"/>
      <c r="CB32" s="33"/>
      <c r="CC32" s="33"/>
      <c r="CD32" s="33"/>
      <c r="CE32" s="33"/>
      <c r="CF32" s="33"/>
      <c r="CG32" s="33"/>
      <c r="CH32" s="33"/>
      <c r="CI32" s="33"/>
      <c r="CJ32" s="33"/>
      <c r="CK32" s="33"/>
      <c r="CL32" s="33"/>
      <c r="CM32" s="33"/>
      <c r="CN32" s="33"/>
      <c r="CO32" s="33"/>
      <c r="CP32" s="33"/>
      <c r="CQ32" s="33"/>
      <c r="CR32" s="33"/>
      <c r="CS32" s="33"/>
      <c r="CT32" s="33"/>
      <c r="CU32" s="33"/>
      <c r="CV32" s="33"/>
      <c r="CW32" s="33"/>
      <c r="CX32" s="33"/>
      <c r="CY32" s="33"/>
      <c r="CZ32" s="33"/>
      <c r="DA32" s="33"/>
      <c r="DB32" s="33"/>
      <c r="DC32" s="33"/>
      <c r="DD32" s="33"/>
      <c r="DE32" s="33"/>
      <c r="DF32" s="33"/>
      <c r="DG32" s="33"/>
      <c r="DH32" s="33"/>
      <c r="DI32" s="33"/>
      <c r="DJ32" s="33"/>
      <c r="DK32" s="33"/>
      <c r="DL32" s="33"/>
      <c r="DM32" s="33"/>
      <c r="DN32" s="33"/>
      <c r="DO32" s="33"/>
      <c r="DP32" s="33"/>
      <c r="DQ32" s="33"/>
      <c r="DR32" s="33"/>
      <c r="DS32" s="33"/>
      <c r="DT32" s="33"/>
      <c r="DU32" s="33"/>
      <c r="DV32" s="33"/>
      <c r="DW32" s="33"/>
      <c r="DX32" s="33"/>
      <c r="DY32" s="33"/>
      <c r="DZ32" s="33"/>
      <c r="EA32" s="33"/>
      <c r="EB32" s="33"/>
      <c r="EC32" s="33"/>
      <c r="ED32" s="33"/>
      <c r="EE32" s="33"/>
      <c r="EF32" s="33"/>
      <c r="EG32" s="33"/>
      <c r="EH32" s="6"/>
      <c r="EI32" s="6"/>
      <c r="EU32" s="5"/>
      <c r="EV32" s="5"/>
      <c r="EW32" s="5"/>
      <c r="EX32" s="5"/>
      <c r="EY32" s="5"/>
      <c r="EZ32" s="5"/>
      <c r="FA32" s="5"/>
      <c r="FB32" s="5"/>
      <c r="FC32" s="5"/>
      <c r="FD32" s="5"/>
      <c r="FE32" s="5"/>
      <c r="FF32" s="5"/>
      <c r="FG32" s="5"/>
      <c r="FH32" s="5"/>
      <c r="FI32" s="5"/>
      <c r="FJ32" s="5"/>
      <c r="FK32" s="5"/>
      <c r="FL32" s="5"/>
      <c r="FM32" s="5"/>
      <c r="FN32" s="5"/>
      <c r="FO32" s="5"/>
      <c r="FP32" s="5"/>
      <c r="FQ32" s="5"/>
      <c r="FR32" s="5"/>
    </row>
    <row r="33" spans="1:174" s="56" customFormat="1" x14ac:dyDescent="0.3">
      <c r="A33" s="67" t="s">
        <v>60</v>
      </c>
      <c r="B33" s="68" t="s">
        <v>61</v>
      </c>
      <c r="C33" s="45"/>
      <c r="D33" s="86"/>
      <c r="E33" s="86"/>
      <c r="F33" s="45"/>
      <c r="G33" s="45"/>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33"/>
      <c r="BS33" s="33"/>
      <c r="BT33" s="33"/>
      <c r="BU33" s="33"/>
      <c r="BV33" s="33"/>
      <c r="BW33" s="33"/>
      <c r="BX33" s="33"/>
      <c r="BY33" s="33"/>
      <c r="BZ33" s="33"/>
      <c r="CA33" s="33"/>
      <c r="CB33" s="33"/>
      <c r="CC33" s="33"/>
      <c r="CD33" s="33"/>
      <c r="CE33" s="33"/>
      <c r="CF33" s="33"/>
      <c r="CG33" s="33"/>
      <c r="CH33" s="33"/>
      <c r="CI33" s="33"/>
      <c r="CJ33" s="33"/>
      <c r="CK33" s="33"/>
      <c r="CL33" s="33"/>
      <c r="CM33" s="33"/>
      <c r="CN33" s="33"/>
      <c r="CO33" s="33"/>
      <c r="CP33" s="33"/>
      <c r="CQ33" s="33"/>
      <c r="CR33" s="33"/>
      <c r="CS33" s="33"/>
      <c r="CT33" s="33"/>
      <c r="CU33" s="33"/>
      <c r="CV33" s="33"/>
      <c r="CW33" s="33"/>
      <c r="CX33" s="33"/>
      <c r="CY33" s="33"/>
      <c r="CZ33" s="33"/>
      <c r="DA33" s="33"/>
      <c r="DB33" s="33"/>
      <c r="DC33" s="33"/>
      <c r="DD33" s="33"/>
      <c r="DE33" s="33"/>
      <c r="DF33" s="33"/>
      <c r="DG33" s="33"/>
      <c r="DH33" s="33"/>
      <c r="DI33" s="33"/>
      <c r="DJ33" s="33"/>
      <c r="DK33" s="33"/>
      <c r="DL33" s="33"/>
      <c r="DM33" s="33"/>
      <c r="DN33" s="33"/>
      <c r="DO33" s="33"/>
      <c r="DP33" s="33"/>
      <c r="DQ33" s="33"/>
      <c r="DR33" s="33"/>
      <c r="DS33" s="33"/>
      <c r="DT33" s="33"/>
      <c r="DU33" s="33"/>
      <c r="DV33" s="33"/>
      <c r="DW33" s="33"/>
      <c r="DX33" s="33"/>
      <c r="DY33" s="33"/>
      <c r="DZ33" s="33"/>
      <c r="EA33" s="33"/>
      <c r="EB33" s="33"/>
      <c r="EC33" s="33"/>
      <c r="ED33" s="33"/>
      <c r="EE33" s="33"/>
      <c r="EF33" s="33"/>
      <c r="EG33" s="33"/>
      <c r="EH33" s="6"/>
      <c r="EI33" s="6"/>
      <c r="EU33" s="5"/>
      <c r="EV33" s="5"/>
      <c r="EW33" s="5"/>
      <c r="EX33" s="5"/>
      <c r="EY33" s="5"/>
      <c r="EZ33" s="5"/>
      <c r="FA33" s="5"/>
      <c r="FB33" s="5"/>
      <c r="FC33" s="5"/>
      <c r="FD33" s="5"/>
      <c r="FE33" s="5"/>
      <c r="FF33" s="5"/>
      <c r="FG33" s="5"/>
      <c r="FH33" s="5"/>
      <c r="FI33" s="5"/>
      <c r="FJ33" s="5"/>
      <c r="FK33" s="5"/>
      <c r="FL33" s="5"/>
      <c r="FM33" s="5"/>
      <c r="FN33" s="5"/>
      <c r="FO33" s="5"/>
      <c r="FP33" s="5"/>
      <c r="FQ33" s="5"/>
      <c r="FR33" s="5"/>
    </row>
    <row r="34" spans="1:174" s="56" customFormat="1" x14ac:dyDescent="0.3">
      <c r="A34" s="67" t="s">
        <v>62</v>
      </c>
      <c r="B34" s="68" t="s">
        <v>63</v>
      </c>
      <c r="C34" s="45"/>
      <c r="D34" s="86"/>
      <c r="E34" s="86"/>
      <c r="F34" s="45"/>
      <c r="G34" s="45"/>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c r="AZ34" s="33"/>
      <c r="BA34" s="33"/>
      <c r="BB34" s="33"/>
      <c r="BC34" s="33"/>
      <c r="BD34" s="33"/>
      <c r="BE34" s="33"/>
      <c r="BF34" s="33"/>
      <c r="BG34" s="33"/>
      <c r="BH34" s="33"/>
      <c r="BI34" s="33"/>
      <c r="BJ34" s="33"/>
      <c r="BK34" s="33"/>
      <c r="BL34" s="33"/>
      <c r="BM34" s="33"/>
      <c r="BN34" s="33"/>
      <c r="BO34" s="33"/>
      <c r="BP34" s="33"/>
      <c r="BQ34" s="33"/>
      <c r="BR34" s="33"/>
      <c r="BS34" s="33"/>
      <c r="BT34" s="33"/>
      <c r="BU34" s="33"/>
      <c r="BV34" s="33"/>
      <c r="BW34" s="33"/>
      <c r="BX34" s="33"/>
      <c r="BY34" s="33"/>
      <c r="BZ34" s="33"/>
      <c r="CA34" s="33"/>
      <c r="CB34" s="33"/>
      <c r="CC34" s="33"/>
      <c r="CD34" s="33"/>
      <c r="CE34" s="33"/>
      <c r="CF34" s="33"/>
      <c r="CG34" s="33"/>
      <c r="CH34" s="33"/>
      <c r="CI34" s="33"/>
      <c r="CJ34" s="33"/>
      <c r="CK34" s="33"/>
      <c r="CL34" s="33"/>
      <c r="CM34" s="33"/>
      <c r="CN34" s="33"/>
      <c r="CO34" s="33"/>
      <c r="CP34" s="33"/>
      <c r="CQ34" s="33"/>
      <c r="CR34" s="33"/>
      <c r="CS34" s="33"/>
      <c r="CT34" s="33"/>
      <c r="CU34" s="33"/>
      <c r="CV34" s="33"/>
      <c r="CW34" s="33"/>
      <c r="CX34" s="33"/>
      <c r="CY34" s="33"/>
      <c r="CZ34" s="33"/>
      <c r="DA34" s="33"/>
      <c r="DB34" s="33"/>
      <c r="DC34" s="33"/>
      <c r="DD34" s="33"/>
      <c r="DE34" s="33"/>
      <c r="DF34" s="33"/>
      <c r="DG34" s="33"/>
      <c r="DH34" s="33"/>
      <c r="DI34" s="33"/>
      <c r="DJ34" s="33"/>
      <c r="DK34" s="33"/>
      <c r="DL34" s="33"/>
      <c r="DM34" s="33"/>
      <c r="DN34" s="33"/>
      <c r="DO34" s="33"/>
      <c r="DP34" s="33"/>
      <c r="DQ34" s="33"/>
      <c r="DR34" s="33"/>
      <c r="DS34" s="33"/>
      <c r="DT34" s="33"/>
      <c r="DU34" s="33"/>
      <c r="DV34" s="33"/>
      <c r="DW34" s="33"/>
      <c r="DX34" s="33"/>
      <c r="DY34" s="33"/>
      <c r="DZ34" s="33"/>
      <c r="EA34" s="33"/>
      <c r="EB34" s="33"/>
      <c r="EC34" s="33"/>
      <c r="ED34" s="33"/>
      <c r="EE34" s="33"/>
      <c r="EF34" s="33"/>
      <c r="EG34" s="33"/>
      <c r="EH34" s="6"/>
      <c r="EI34" s="6"/>
      <c r="EU34" s="5"/>
      <c r="EV34" s="5"/>
      <c r="EW34" s="5"/>
      <c r="EX34" s="5"/>
      <c r="EY34" s="5"/>
      <c r="EZ34" s="5"/>
      <c r="FA34" s="5"/>
      <c r="FB34" s="5"/>
      <c r="FC34" s="5"/>
      <c r="FD34" s="5"/>
      <c r="FE34" s="5"/>
      <c r="FF34" s="5"/>
      <c r="FG34" s="5"/>
      <c r="FH34" s="5"/>
      <c r="FI34" s="5"/>
      <c r="FJ34" s="5"/>
      <c r="FK34" s="5"/>
      <c r="FL34" s="5"/>
      <c r="FM34" s="5"/>
      <c r="FN34" s="5"/>
      <c r="FO34" s="5"/>
      <c r="FP34" s="5"/>
      <c r="FQ34" s="5"/>
      <c r="FR34" s="5"/>
    </row>
    <row r="35" spans="1:174" s="56" customFormat="1" ht="28.5" x14ac:dyDescent="0.3">
      <c r="A35" s="67" t="s">
        <v>64</v>
      </c>
      <c r="B35" s="71" t="s">
        <v>65</v>
      </c>
      <c r="C35" s="45"/>
      <c r="D35" s="86"/>
      <c r="E35" s="86"/>
      <c r="F35" s="45"/>
      <c r="G35" s="45"/>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3"/>
      <c r="DW35" s="33"/>
      <c r="DX35" s="33"/>
      <c r="DY35" s="33"/>
      <c r="DZ35" s="33"/>
      <c r="EA35" s="33"/>
      <c r="EB35" s="33"/>
      <c r="EC35" s="33"/>
      <c r="ED35" s="33"/>
      <c r="EE35" s="33"/>
      <c r="EF35" s="33"/>
      <c r="EG35" s="33"/>
      <c r="EH35" s="6"/>
      <c r="EI35" s="6"/>
      <c r="EU35" s="5"/>
      <c r="EV35" s="5"/>
      <c r="EW35" s="5"/>
      <c r="EX35" s="5"/>
      <c r="EY35" s="5"/>
      <c r="EZ35" s="5"/>
      <c r="FA35" s="5"/>
      <c r="FB35" s="5"/>
      <c r="FC35" s="5"/>
      <c r="FD35" s="5"/>
      <c r="FE35" s="5"/>
      <c r="FF35" s="5"/>
      <c r="FG35" s="5"/>
      <c r="FH35" s="5"/>
      <c r="FI35" s="5"/>
      <c r="FJ35" s="5"/>
      <c r="FK35" s="5"/>
      <c r="FL35" s="5"/>
      <c r="FM35" s="5"/>
      <c r="FN35" s="5"/>
      <c r="FO35" s="5"/>
      <c r="FP35" s="5"/>
      <c r="FQ35" s="5"/>
      <c r="FR35" s="5"/>
    </row>
    <row r="36" spans="1:174" s="56" customFormat="1" ht="45" x14ac:dyDescent="0.3">
      <c r="A36" s="67" t="s">
        <v>66</v>
      </c>
      <c r="B36" s="68" t="s">
        <v>67</v>
      </c>
      <c r="C36" s="45"/>
      <c r="D36" s="86">
        <v>5000</v>
      </c>
      <c r="E36" s="86"/>
      <c r="F36" s="45">
        <f>4770+157</f>
        <v>4927</v>
      </c>
      <c r="G36" s="45">
        <v>157</v>
      </c>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3"/>
      <c r="DW36" s="33"/>
      <c r="DX36" s="33"/>
      <c r="DY36" s="33"/>
      <c r="DZ36" s="33"/>
      <c r="EA36" s="33"/>
      <c r="EB36" s="33"/>
      <c r="EC36" s="33"/>
      <c r="ED36" s="33"/>
      <c r="EE36" s="33"/>
      <c r="EF36" s="33"/>
      <c r="EG36" s="33"/>
      <c r="EH36" s="6"/>
      <c r="EI36" s="6"/>
      <c r="EU36" s="5"/>
      <c r="EV36" s="5"/>
      <c r="EW36" s="5"/>
      <c r="EX36" s="5"/>
      <c r="EY36" s="5"/>
      <c r="EZ36" s="5"/>
      <c r="FA36" s="5"/>
      <c r="FB36" s="5"/>
      <c r="FC36" s="5"/>
      <c r="FD36" s="5"/>
      <c r="FE36" s="5"/>
      <c r="FF36" s="5"/>
      <c r="FG36" s="5"/>
      <c r="FH36" s="5"/>
      <c r="FI36" s="5"/>
      <c r="FJ36" s="5"/>
      <c r="FK36" s="5"/>
      <c r="FL36" s="5"/>
      <c r="FM36" s="5"/>
      <c r="FN36" s="5"/>
      <c r="FO36" s="5"/>
      <c r="FP36" s="5"/>
      <c r="FQ36" s="5"/>
      <c r="FR36" s="5"/>
    </row>
    <row r="37" spans="1:174" s="56" customFormat="1" ht="60" x14ac:dyDescent="0.3">
      <c r="A37" s="67" t="s">
        <v>68</v>
      </c>
      <c r="B37" s="68" t="s">
        <v>69</v>
      </c>
      <c r="C37" s="45"/>
      <c r="D37" s="86"/>
      <c r="E37" s="86"/>
      <c r="F37" s="45">
        <f>236+23</f>
        <v>259</v>
      </c>
      <c r="G37" s="45">
        <v>23</v>
      </c>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3"/>
      <c r="AS37" s="33"/>
      <c r="AT37" s="33"/>
      <c r="AU37" s="33"/>
      <c r="AV37" s="33"/>
      <c r="AW37" s="33"/>
      <c r="AX37" s="33"/>
      <c r="AY37" s="33"/>
      <c r="AZ37" s="33"/>
      <c r="BA37" s="33"/>
      <c r="BB37" s="33"/>
      <c r="BC37" s="33"/>
      <c r="BD37" s="33"/>
      <c r="BE37" s="33"/>
      <c r="BF37" s="33"/>
      <c r="BG37" s="33"/>
      <c r="BH37" s="33"/>
      <c r="BI37" s="33"/>
      <c r="BJ37" s="33"/>
      <c r="BK37" s="33"/>
      <c r="BL37" s="33"/>
      <c r="BM37" s="33"/>
      <c r="BN37" s="33"/>
      <c r="BO37" s="33"/>
      <c r="BP37" s="33"/>
      <c r="BQ37" s="33"/>
      <c r="BR37" s="33"/>
      <c r="BS37" s="33"/>
      <c r="BT37" s="33"/>
      <c r="BU37" s="33"/>
      <c r="BV37" s="33"/>
      <c r="BW37" s="33"/>
      <c r="BX37" s="33"/>
      <c r="BY37" s="33"/>
      <c r="BZ37" s="33"/>
      <c r="CA37" s="33"/>
      <c r="CB37" s="33"/>
      <c r="CC37" s="33"/>
      <c r="CD37" s="33"/>
      <c r="CE37" s="33"/>
      <c r="CF37" s="33"/>
      <c r="CG37" s="33"/>
      <c r="CH37" s="33"/>
      <c r="CI37" s="33"/>
      <c r="CJ37" s="33"/>
      <c r="CK37" s="33"/>
      <c r="CL37" s="33"/>
      <c r="CM37" s="33"/>
      <c r="CN37" s="33"/>
      <c r="CO37" s="33"/>
      <c r="CP37" s="33"/>
      <c r="CQ37" s="33"/>
      <c r="CR37" s="33"/>
      <c r="CS37" s="33"/>
      <c r="CT37" s="33"/>
      <c r="CU37" s="33"/>
      <c r="CV37" s="33"/>
      <c r="CW37" s="33"/>
      <c r="CX37" s="33"/>
      <c r="CY37" s="33"/>
      <c r="CZ37" s="33"/>
      <c r="DA37" s="33"/>
      <c r="DB37" s="33"/>
      <c r="DC37" s="33"/>
      <c r="DD37" s="33"/>
      <c r="DE37" s="33"/>
      <c r="DF37" s="33"/>
      <c r="DG37" s="33"/>
      <c r="DH37" s="33"/>
      <c r="DI37" s="33"/>
      <c r="DJ37" s="33"/>
      <c r="DK37" s="33"/>
      <c r="DL37" s="33"/>
      <c r="DM37" s="33"/>
      <c r="DN37" s="33"/>
      <c r="DO37" s="33"/>
      <c r="DP37" s="33"/>
      <c r="DQ37" s="33"/>
      <c r="DR37" s="33"/>
      <c r="DS37" s="33"/>
      <c r="DT37" s="33"/>
      <c r="DU37" s="33"/>
      <c r="DV37" s="33"/>
      <c r="DW37" s="33"/>
      <c r="DX37" s="33"/>
      <c r="DY37" s="33"/>
      <c r="DZ37" s="33"/>
      <c r="EA37" s="33"/>
      <c r="EB37" s="33"/>
      <c r="EC37" s="33"/>
      <c r="ED37" s="33"/>
      <c r="EE37" s="33"/>
      <c r="EF37" s="33"/>
      <c r="EG37" s="33"/>
      <c r="EH37" s="6"/>
      <c r="EI37" s="6"/>
      <c r="EU37" s="5"/>
      <c r="EV37" s="5"/>
      <c r="EW37" s="5"/>
      <c r="EX37" s="5"/>
      <c r="EY37" s="5"/>
      <c r="EZ37" s="5"/>
      <c r="FA37" s="5"/>
      <c r="FB37" s="5"/>
      <c r="FC37" s="5"/>
      <c r="FD37" s="5"/>
      <c r="FE37" s="5"/>
      <c r="FF37" s="5"/>
      <c r="FG37" s="5"/>
      <c r="FH37" s="5"/>
      <c r="FI37" s="5"/>
      <c r="FJ37" s="5"/>
      <c r="FK37" s="5"/>
      <c r="FL37" s="5"/>
      <c r="FM37" s="5"/>
      <c r="FN37" s="5"/>
      <c r="FO37" s="5"/>
      <c r="FP37" s="5"/>
      <c r="FQ37" s="5"/>
      <c r="FR37" s="5"/>
    </row>
    <row r="38" spans="1:174" s="56" customFormat="1" ht="45" x14ac:dyDescent="0.3">
      <c r="A38" s="67" t="s">
        <v>70</v>
      </c>
      <c r="B38" s="68" t="s">
        <v>71</v>
      </c>
      <c r="C38" s="45"/>
      <c r="D38" s="86"/>
      <c r="E38" s="86"/>
      <c r="F38" s="45"/>
      <c r="G38" s="45"/>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3"/>
      <c r="AM38" s="33"/>
      <c r="AN38" s="33"/>
      <c r="AO38" s="33"/>
      <c r="AP38" s="33"/>
      <c r="AQ38" s="33"/>
      <c r="AR38" s="33"/>
      <c r="AS38" s="33"/>
      <c r="AT38" s="33"/>
      <c r="AU38" s="33"/>
      <c r="AV38" s="33"/>
      <c r="AW38" s="33"/>
      <c r="AX38" s="33"/>
      <c r="AY38" s="33"/>
      <c r="AZ38" s="33"/>
      <c r="BA38" s="33"/>
      <c r="BB38" s="33"/>
      <c r="BC38" s="33"/>
      <c r="BD38" s="33"/>
      <c r="BE38" s="33"/>
      <c r="BF38" s="33"/>
      <c r="BG38" s="33"/>
      <c r="BH38" s="33"/>
      <c r="BI38" s="33"/>
      <c r="BJ38" s="33"/>
      <c r="BK38" s="33"/>
      <c r="BL38" s="33"/>
      <c r="BM38" s="33"/>
      <c r="BN38" s="33"/>
      <c r="BO38" s="33"/>
      <c r="BP38" s="33"/>
      <c r="BQ38" s="33"/>
      <c r="BR38" s="33"/>
      <c r="BS38" s="33"/>
      <c r="BT38" s="33"/>
      <c r="BU38" s="33"/>
      <c r="BV38" s="33"/>
      <c r="BW38" s="33"/>
      <c r="BX38" s="33"/>
      <c r="BY38" s="33"/>
      <c r="BZ38" s="33"/>
      <c r="CA38" s="33"/>
      <c r="CB38" s="33"/>
      <c r="CC38" s="33"/>
      <c r="CD38" s="33"/>
      <c r="CE38" s="33"/>
      <c r="CF38" s="33"/>
      <c r="CG38" s="33"/>
      <c r="CH38" s="33"/>
      <c r="CI38" s="33"/>
      <c r="CJ38" s="33"/>
      <c r="CK38" s="33"/>
      <c r="CL38" s="33"/>
      <c r="CM38" s="33"/>
      <c r="CN38" s="33"/>
      <c r="CO38" s="33"/>
      <c r="CP38" s="33"/>
      <c r="CQ38" s="33"/>
      <c r="CR38" s="33"/>
      <c r="CS38" s="33"/>
      <c r="CT38" s="33"/>
      <c r="CU38" s="33"/>
      <c r="CV38" s="33"/>
      <c r="CW38" s="33"/>
      <c r="CX38" s="33"/>
      <c r="CY38" s="33"/>
      <c r="CZ38" s="33"/>
      <c r="DA38" s="33"/>
      <c r="DB38" s="33"/>
      <c r="DC38" s="33"/>
      <c r="DD38" s="33"/>
      <c r="DE38" s="33"/>
      <c r="DF38" s="33"/>
      <c r="DG38" s="33"/>
      <c r="DH38" s="33"/>
      <c r="DI38" s="33"/>
      <c r="DJ38" s="33"/>
      <c r="DK38" s="33"/>
      <c r="DL38" s="33"/>
      <c r="DM38" s="33"/>
      <c r="DN38" s="33"/>
      <c r="DO38" s="33"/>
      <c r="DP38" s="33"/>
      <c r="DQ38" s="33"/>
      <c r="DR38" s="33"/>
      <c r="DS38" s="33"/>
      <c r="DT38" s="33"/>
      <c r="DU38" s="33"/>
      <c r="DV38" s="33"/>
      <c r="DW38" s="33"/>
      <c r="DX38" s="33"/>
      <c r="DY38" s="33"/>
      <c r="DZ38" s="33"/>
      <c r="EA38" s="33"/>
      <c r="EB38" s="33"/>
      <c r="EC38" s="33"/>
      <c r="ED38" s="33"/>
      <c r="EE38" s="33"/>
      <c r="EF38" s="33"/>
      <c r="EG38" s="33"/>
      <c r="EH38" s="6"/>
      <c r="EI38" s="6"/>
      <c r="EU38" s="5"/>
      <c r="EV38" s="5"/>
      <c r="EW38" s="5"/>
      <c r="EX38" s="5"/>
      <c r="EY38" s="5"/>
      <c r="EZ38" s="5"/>
      <c r="FA38" s="5"/>
      <c r="FB38" s="5"/>
      <c r="FC38" s="5"/>
      <c r="FD38" s="5"/>
      <c r="FE38" s="5"/>
      <c r="FF38" s="5"/>
      <c r="FG38" s="5"/>
      <c r="FH38" s="5"/>
      <c r="FI38" s="5"/>
      <c r="FJ38" s="5"/>
      <c r="FK38" s="5"/>
      <c r="FL38" s="5"/>
      <c r="FM38" s="5"/>
      <c r="FN38" s="5"/>
      <c r="FO38" s="5"/>
      <c r="FP38" s="5"/>
      <c r="FQ38" s="5"/>
      <c r="FR38" s="5"/>
    </row>
    <row r="39" spans="1:174" s="56" customFormat="1" ht="60" x14ac:dyDescent="0.3">
      <c r="A39" s="67" t="s">
        <v>72</v>
      </c>
      <c r="B39" s="68" t="s">
        <v>73</v>
      </c>
      <c r="C39" s="45"/>
      <c r="D39" s="86"/>
      <c r="E39" s="86"/>
      <c r="F39" s="45"/>
      <c r="G39" s="45"/>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6"/>
      <c r="EI39" s="6"/>
      <c r="EU39" s="5"/>
      <c r="EV39" s="5"/>
      <c r="EW39" s="5"/>
      <c r="EX39" s="5"/>
      <c r="EY39" s="5"/>
      <c r="EZ39" s="5"/>
      <c r="FA39" s="5"/>
      <c r="FB39" s="5"/>
      <c r="FC39" s="5"/>
      <c r="FD39" s="5"/>
      <c r="FE39" s="5"/>
      <c r="FF39" s="5"/>
      <c r="FG39" s="5"/>
      <c r="FH39" s="5"/>
      <c r="FI39" s="5"/>
      <c r="FJ39" s="5"/>
      <c r="FK39" s="5"/>
      <c r="FL39" s="5"/>
      <c r="FM39" s="5"/>
      <c r="FN39" s="5"/>
      <c r="FO39" s="5"/>
      <c r="FP39" s="5"/>
      <c r="FQ39" s="5"/>
      <c r="FR39" s="5"/>
    </row>
    <row r="40" spans="1:174" s="56" customFormat="1" ht="60" x14ac:dyDescent="0.3">
      <c r="A40" s="67" t="s">
        <v>74</v>
      </c>
      <c r="B40" s="68" t="s">
        <v>75</v>
      </c>
      <c r="C40" s="45"/>
      <c r="D40" s="86"/>
      <c r="E40" s="86"/>
      <c r="F40" s="45"/>
      <c r="G40" s="45"/>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6"/>
      <c r="EI40" s="6"/>
      <c r="EU40" s="5"/>
      <c r="EV40" s="5"/>
      <c r="EW40" s="5"/>
      <c r="EX40" s="5"/>
      <c r="EY40" s="5"/>
      <c r="EZ40" s="5"/>
      <c r="FA40" s="5"/>
      <c r="FB40" s="5"/>
      <c r="FC40" s="5"/>
      <c r="FD40" s="5"/>
      <c r="FE40" s="5"/>
      <c r="FF40" s="5"/>
      <c r="FG40" s="5"/>
      <c r="FH40" s="5"/>
      <c r="FI40" s="5"/>
      <c r="FJ40" s="5"/>
      <c r="FK40" s="5"/>
      <c r="FL40" s="5"/>
      <c r="FM40" s="5"/>
      <c r="FN40" s="5"/>
      <c r="FO40" s="5"/>
      <c r="FP40" s="5"/>
      <c r="FQ40" s="5"/>
      <c r="FR40" s="5"/>
    </row>
    <row r="41" spans="1:174" s="56" customFormat="1" ht="45" x14ac:dyDescent="0.3">
      <c r="A41" s="67" t="s">
        <v>76</v>
      </c>
      <c r="B41" s="68" t="s">
        <v>77</v>
      </c>
      <c r="C41" s="45"/>
      <c r="D41" s="86"/>
      <c r="E41" s="86"/>
      <c r="F41" s="45"/>
      <c r="G41" s="45"/>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c r="AX41" s="33"/>
      <c r="AY41" s="33"/>
      <c r="AZ41" s="33"/>
      <c r="BA41" s="33"/>
      <c r="BB41" s="33"/>
      <c r="BC41" s="33"/>
      <c r="BD41" s="33"/>
      <c r="BE41" s="33"/>
      <c r="BF41" s="33"/>
      <c r="BG41" s="33"/>
      <c r="BH41" s="33"/>
      <c r="BI41" s="33"/>
      <c r="BJ41" s="33"/>
      <c r="BK41" s="33"/>
      <c r="BL41" s="33"/>
      <c r="BM41" s="33"/>
      <c r="BN41" s="33"/>
      <c r="BO41" s="33"/>
      <c r="BP41" s="33"/>
      <c r="BQ41" s="33"/>
      <c r="BR41" s="33"/>
      <c r="BS41" s="33"/>
      <c r="BT41" s="33"/>
      <c r="BU41" s="33"/>
      <c r="BV41" s="33"/>
      <c r="BW41" s="33"/>
      <c r="BX41" s="33"/>
      <c r="BY41" s="33"/>
      <c r="BZ41" s="33"/>
      <c r="CA41" s="33"/>
      <c r="CB41" s="33"/>
      <c r="CC41" s="33"/>
      <c r="CD41" s="33"/>
      <c r="CE41" s="33"/>
      <c r="CF41" s="33"/>
      <c r="CG41" s="33"/>
      <c r="CH41" s="33"/>
      <c r="CI41" s="33"/>
      <c r="CJ41" s="33"/>
      <c r="CK41" s="33"/>
      <c r="CL41" s="33"/>
      <c r="CM41" s="33"/>
      <c r="CN41" s="33"/>
      <c r="CO41" s="33"/>
      <c r="CP41" s="33"/>
      <c r="CQ41" s="33"/>
      <c r="CR41" s="33"/>
      <c r="CS41" s="33"/>
      <c r="CT41" s="33"/>
      <c r="CU41" s="33"/>
      <c r="CV41" s="33"/>
      <c r="CW41" s="33"/>
      <c r="CX41" s="33"/>
      <c r="CY41" s="33"/>
      <c r="CZ41" s="33"/>
      <c r="DA41" s="33"/>
      <c r="DB41" s="33"/>
      <c r="DC41" s="33"/>
      <c r="DD41" s="33"/>
      <c r="DE41" s="33"/>
      <c r="DF41" s="33"/>
      <c r="DG41" s="33"/>
      <c r="DH41" s="33"/>
      <c r="DI41" s="33"/>
      <c r="DJ41" s="33"/>
      <c r="DK41" s="33"/>
      <c r="DL41" s="33"/>
      <c r="DM41" s="33"/>
      <c r="DN41" s="33"/>
      <c r="DO41" s="33"/>
      <c r="DP41" s="33"/>
      <c r="DQ41" s="33"/>
      <c r="DR41" s="33"/>
      <c r="DS41" s="33"/>
      <c r="DT41" s="33"/>
      <c r="DU41" s="33"/>
      <c r="DV41" s="33"/>
      <c r="DW41" s="33"/>
      <c r="DX41" s="33"/>
      <c r="DY41" s="33"/>
      <c r="DZ41" s="33"/>
      <c r="EA41" s="33"/>
      <c r="EB41" s="33"/>
      <c r="EC41" s="33"/>
      <c r="ED41" s="33"/>
      <c r="EE41" s="33"/>
      <c r="EF41" s="33"/>
      <c r="EG41" s="33"/>
      <c r="EH41" s="6"/>
      <c r="EI41" s="6"/>
      <c r="EU41" s="5"/>
      <c r="EV41" s="5"/>
      <c r="EW41" s="5"/>
      <c r="EX41" s="5"/>
      <c r="EY41" s="5"/>
      <c r="EZ41" s="5"/>
      <c r="FA41" s="5"/>
      <c r="FB41" s="5"/>
      <c r="FC41" s="5"/>
      <c r="FD41" s="5"/>
      <c r="FE41" s="5"/>
      <c r="FF41" s="5"/>
      <c r="FG41" s="5"/>
      <c r="FH41" s="5"/>
      <c r="FI41" s="5"/>
      <c r="FJ41" s="5"/>
      <c r="FK41" s="5"/>
      <c r="FL41" s="5"/>
      <c r="FM41" s="5"/>
      <c r="FN41" s="5"/>
      <c r="FO41" s="5"/>
      <c r="FP41" s="5"/>
      <c r="FQ41" s="5"/>
      <c r="FR41" s="5"/>
    </row>
    <row r="42" spans="1:174" s="56" customFormat="1" ht="45" x14ac:dyDescent="0.3">
      <c r="A42" s="67" t="s">
        <v>78</v>
      </c>
      <c r="B42" s="68" t="s">
        <v>79</v>
      </c>
      <c r="C42" s="45"/>
      <c r="D42" s="86">
        <v>1000</v>
      </c>
      <c r="E42" s="86"/>
      <c r="F42" s="45">
        <v>-26</v>
      </c>
      <c r="G42" s="45">
        <v>0</v>
      </c>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33"/>
      <c r="BL42" s="33"/>
      <c r="BM42" s="33"/>
      <c r="BN42" s="33"/>
      <c r="BO42" s="33"/>
      <c r="BP42" s="33"/>
      <c r="BQ42" s="33"/>
      <c r="BR42" s="33"/>
      <c r="BS42" s="33"/>
      <c r="BT42" s="33"/>
      <c r="BU42" s="33"/>
      <c r="BV42" s="33"/>
      <c r="BW42" s="33"/>
      <c r="BX42" s="33"/>
      <c r="BY42" s="33"/>
      <c r="BZ42" s="33"/>
      <c r="CA42" s="33"/>
      <c r="CB42" s="33"/>
      <c r="CC42" s="33"/>
      <c r="CD42" s="33"/>
      <c r="CE42" s="33"/>
      <c r="CF42" s="33"/>
      <c r="CG42" s="33"/>
      <c r="CH42" s="33"/>
      <c r="CI42" s="33"/>
      <c r="CJ42" s="33"/>
      <c r="CK42" s="33"/>
      <c r="CL42" s="33"/>
      <c r="CM42" s="33"/>
      <c r="CN42" s="33"/>
      <c r="CO42" s="33"/>
      <c r="CP42" s="33"/>
      <c r="CQ42" s="33"/>
      <c r="CR42" s="33"/>
      <c r="CS42" s="33"/>
      <c r="CT42" s="33"/>
      <c r="CU42" s="33"/>
      <c r="CV42" s="33"/>
      <c r="CW42" s="33"/>
      <c r="CX42" s="33"/>
      <c r="CY42" s="33"/>
      <c r="CZ42" s="33"/>
      <c r="DA42" s="33"/>
      <c r="DB42" s="33"/>
      <c r="DC42" s="33"/>
      <c r="DD42" s="33"/>
      <c r="DE42" s="33"/>
      <c r="DF42" s="33"/>
      <c r="DG42" s="33"/>
      <c r="DH42" s="33"/>
      <c r="DI42" s="33"/>
      <c r="DJ42" s="33"/>
      <c r="DK42" s="33"/>
      <c r="DL42" s="33"/>
      <c r="DM42" s="33"/>
      <c r="DN42" s="33"/>
      <c r="DO42" s="33"/>
      <c r="DP42" s="33"/>
      <c r="DQ42" s="33"/>
      <c r="DR42" s="33"/>
      <c r="DS42" s="33"/>
      <c r="DT42" s="33"/>
      <c r="DU42" s="33"/>
      <c r="DV42" s="33"/>
      <c r="DW42" s="33"/>
      <c r="DX42" s="33"/>
      <c r="DY42" s="33"/>
      <c r="DZ42" s="33"/>
      <c r="EA42" s="33"/>
      <c r="EB42" s="33"/>
      <c r="EC42" s="33"/>
      <c r="ED42" s="33"/>
      <c r="EE42" s="33"/>
      <c r="EF42" s="33"/>
      <c r="EG42" s="33"/>
      <c r="EH42" s="6"/>
      <c r="EI42" s="6"/>
      <c r="EU42" s="5"/>
      <c r="EV42" s="5"/>
      <c r="EW42" s="5"/>
      <c r="EX42" s="5"/>
      <c r="EY42" s="5"/>
      <c r="EZ42" s="5"/>
      <c r="FA42" s="5"/>
      <c r="FB42" s="5"/>
      <c r="FC42" s="5"/>
      <c r="FD42" s="5"/>
      <c r="FE42" s="5"/>
      <c r="FF42" s="5"/>
      <c r="FG42" s="5"/>
      <c r="FH42" s="5"/>
      <c r="FI42" s="5"/>
      <c r="FJ42" s="5"/>
      <c r="FK42" s="5"/>
      <c r="FL42" s="5"/>
      <c r="FM42" s="5"/>
      <c r="FN42" s="5"/>
      <c r="FO42" s="5"/>
      <c r="FP42" s="5"/>
      <c r="FQ42" s="5"/>
      <c r="FR42" s="5"/>
    </row>
    <row r="43" spans="1:174" s="56" customFormat="1" ht="30" customHeight="1" x14ac:dyDescent="0.3">
      <c r="A43" s="67" t="s">
        <v>80</v>
      </c>
      <c r="B43" s="68" t="s">
        <v>81</v>
      </c>
      <c r="C43" s="45"/>
      <c r="D43" s="86"/>
      <c r="E43" s="86"/>
      <c r="F43" s="45">
        <f>-23286+3549</f>
        <v>-19737</v>
      </c>
      <c r="G43" s="45">
        <v>3549</v>
      </c>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3"/>
      <c r="AM43" s="33"/>
      <c r="AN43" s="33"/>
      <c r="AO43" s="33"/>
      <c r="AP43" s="33"/>
      <c r="AQ43" s="33"/>
      <c r="AR43" s="33"/>
      <c r="AS43" s="33"/>
      <c r="AT43" s="33"/>
      <c r="AU43" s="33"/>
      <c r="AV43" s="33"/>
      <c r="AW43" s="33"/>
      <c r="AX43" s="33"/>
      <c r="AY43" s="33"/>
      <c r="AZ43" s="33"/>
      <c r="BA43" s="33"/>
      <c r="BB43" s="33"/>
      <c r="BC43" s="33"/>
      <c r="BD43" s="33"/>
      <c r="BE43" s="33"/>
      <c r="BF43" s="33"/>
      <c r="BG43" s="33"/>
      <c r="BH43" s="33"/>
      <c r="BI43" s="33"/>
      <c r="BJ43" s="33"/>
      <c r="BK43" s="33"/>
      <c r="BL43" s="33"/>
      <c r="BM43" s="33"/>
      <c r="BN43" s="33"/>
      <c r="BO43" s="33"/>
      <c r="BP43" s="33"/>
      <c r="BQ43" s="33"/>
      <c r="BR43" s="33"/>
      <c r="BS43" s="33"/>
      <c r="BT43" s="33"/>
      <c r="BU43" s="33"/>
      <c r="BV43" s="33"/>
      <c r="BW43" s="33"/>
      <c r="BX43" s="33"/>
      <c r="BY43" s="33"/>
      <c r="BZ43" s="33"/>
      <c r="CA43" s="33"/>
      <c r="CB43" s="33"/>
      <c r="CC43" s="33"/>
      <c r="CD43" s="33"/>
      <c r="CE43" s="33"/>
      <c r="CF43" s="33"/>
      <c r="CG43" s="33"/>
      <c r="CH43" s="33"/>
      <c r="CI43" s="33"/>
      <c r="CJ43" s="33"/>
      <c r="CK43" s="33"/>
      <c r="CL43" s="33"/>
      <c r="CM43" s="33"/>
      <c r="CN43" s="33"/>
      <c r="CO43" s="33"/>
      <c r="CP43" s="33"/>
      <c r="CQ43" s="33"/>
      <c r="CR43" s="33"/>
      <c r="CS43" s="33"/>
      <c r="CT43" s="33"/>
      <c r="CU43" s="33"/>
      <c r="CV43" s="33"/>
      <c r="CW43" s="33"/>
      <c r="CX43" s="33"/>
      <c r="CY43" s="33"/>
      <c r="CZ43" s="33"/>
      <c r="DA43" s="33"/>
      <c r="DB43" s="33"/>
      <c r="DC43" s="33"/>
      <c r="DD43" s="33"/>
      <c r="DE43" s="33"/>
      <c r="DF43" s="33"/>
      <c r="DG43" s="33"/>
      <c r="DH43" s="33"/>
      <c r="DI43" s="33"/>
      <c r="DJ43" s="33"/>
      <c r="DK43" s="33"/>
      <c r="DL43" s="33"/>
      <c r="DM43" s="33"/>
      <c r="DN43" s="33"/>
      <c r="DO43" s="33"/>
      <c r="DP43" s="33"/>
      <c r="DQ43" s="33"/>
      <c r="DR43" s="33"/>
      <c r="DS43" s="33"/>
      <c r="DT43" s="33"/>
      <c r="DU43" s="33"/>
      <c r="DV43" s="33"/>
      <c r="DW43" s="33"/>
      <c r="DX43" s="33"/>
      <c r="DY43" s="33"/>
      <c r="DZ43" s="33"/>
      <c r="EA43" s="33"/>
      <c r="EB43" s="33"/>
      <c r="EC43" s="33"/>
      <c r="ED43" s="33"/>
      <c r="EE43" s="33"/>
      <c r="EF43" s="33"/>
      <c r="EG43" s="33"/>
      <c r="EH43" s="6"/>
      <c r="EI43" s="6"/>
      <c r="EU43" s="5"/>
      <c r="EV43" s="5"/>
      <c r="EW43" s="5"/>
      <c r="EX43" s="5"/>
      <c r="EY43" s="5"/>
      <c r="EZ43" s="5"/>
      <c r="FA43" s="5"/>
      <c r="FB43" s="5"/>
      <c r="FC43" s="5"/>
      <c r="FD43" s="5"/>
      <c r="FE43" s="5"/>
      <c r="FF43" s="5"/>
      <c r="FG43" s="5"/>
      <c r="FH43" s="5"/>
      <c r="FI43" s="5"/>
      <c r="FJ43" s="5"/>
      <c r="FK43" s="5"/>
      <c r="FL43" s="5"/>
      <c r="FM43" s="5"/>
      <c r="FN43" s="5"/>
      <c r="FO43" s="5"/>
      <c r="FP43" s="5"/>
      <c r="FQ43" s="5"/>
      <c r="FR43" s="5"/>
    </row>
    <row r="44" spans="1:174" s="56" customFormat="1" x14ac:dyDescent="0.3">
      <c r="A44" s="67" t="s">
        <v>82</v>
      </c>
      <c r="B44" s="68" t="s">
        <v>83</v>
      </c>
      <c r="C44" s="45"/>
      <c r="D44" s="86"/>
      <c r="E44" s="86"/>
      <c r="F44" s="45">
        <f>553275+268377.7</f>
        <v>821652.7</v>
      </c>
      <c r="G44" s="45">
        <v>268377.7</v>
      </c>
      <c r="H44" s="33"/>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3"/>
      <c r="AK44" s="33"/>
      <c r="AL44" s="33"/>
      <c r="AM44" s="33"/>
      <c r="AN44" s="33"/>
      <c r="AO44" s="33"/>
      <c r="AP44" s="33"/>
      <c r="AQ44" s="33"/>
      <c r="AR44" s="33"/>
      <c r="AS44" s="33"/>
      <c r="AT44" s="33"/>
      <c r="AU44" s="33"/>
      <c r="AV44" s="33"/>
      <c r="AW44" s="33"/>
      <c r="AX44" s="33"/>
      <c r="AY44" s="33"/>
      <c r="AZ44" s="33"/>
      <c r="BA44" s="33"/>
      <c r="BB44" s="33"/>
      <c r="BC44" s="33"/>
      <c r="BD44" s="33"/>
      <c r="BE44" s="33"/>
      <c r="BF44" s="33"/>
      <c r="BG44" s="33"/>
      <c r="BH44" s="33"/>
      <c r="BI44" s="33"/>
      <c r="BJ44" s="33"/>
      <c r="BK44" s="33"/>
      <c r="BL44" s="33"/>
      <c r="BM44" s="33"/>
      <c r="BN44" s="33"/>
      <c r="BO44" s="33"/>
      <c r="BP44" s="33"/>
      <c r="BQ44" s="33"/>
      <c r="BR44" s="33"/>
      <c r="BS44" s="33"/>
      <c r="BT44" s="33"/>
      <c r="BU44" s="33"/>
      <c r="BV44" s="33"/>
      <c r="BW44" s="33"/>
      <c r="BX44" s="33"/>
      <c r="BY44" s="33"/>
      <c r="BZ44" s="33"/>
      <c r="CA44" s="33"/>
      <c r="CB44" s="33"/>
      <c r="CC44" s="33"/>
      <c r="CD44" s="33"/>
      <c r="CE44" s="33"/>
      <c r="CF44" s="33"/>
      <c r="CG44" s="33"/>
      <c r="CH44" s="33"/>
      <c r="CI44" s="33"/>
      <c r="CJ44" s="33"/>
      <c r="CK44" s="33"/>
      <c r="CL44" s="33"/>
      <c r="CM44" s="33"/>
      <c r="CN44" s="33"/>
      <c r="CO44" s="33"/>
      <c r="CP44" s="33"/>
      <c r="CQ44" s="33"/>
      <c r="CR44" s="33"/>
      <c r="CS44" s="33"/>
      <c r="CT44" s="33"/>
      <c r="CU44" s="33"/>
      <c r="CV44" s="33"/>
      <c r="CW44" s="33"/>
      <c r="CX44" s="33"/>
      <c r="CY44" s="33"/>
      <c r="CZ44" s="33"/>
      <c r="DA44" s="33"/>
      <c r="DB44" s="33"/>
      <c r="DC44" s="33"/>
      <c r="DD44" s="33"/>
      <c r="DE44" s="33"/>
      <c r="DF44" s="33"/>
      <c r="DG44" s="33"/>
      <c r="DH44" s="33"/>
      <c r="DI44" s="33"/>
      <c r="DJ44" s="33"/>
      <c r="DK44" s="33"/>
      <c r="DL44" s="33"/>
      <c r="DM44" s="33"/>
      <c r="DN44" s="33"/>
      <c r="DO44" s="33"/>
      <c r="DP44" s="33"/>
      <c r="DQ44" s="33"/>
      <c r="DR44" s="33"/>
      <c r="DS44" s="33"/>
      <c r="DT44" s="33"/>
      <c r="DU44" s="33"/>
      <c r="DV44" s="33"/>
      <c r="DW44" s="33"/>
      <c r="DX44" s="33"/>
      <c r="DY44" s="33"/>
      <c r="DZ44" s="33"/>
      <c r="EA44" s="33"/>
      <c r="EB44" s="33"/>
      <c r="EC44" s="33"/>
      <c r="ED44" s="33"/>
      <c r="EE44" s="33"/>
      <c r="EF44" s="33"/>
      <c r="EG44" s="33"/>
      <c r="EH44" s="6"/>
      <c r="EI44" s="6"/>
      <c r="EU44" s="5"/>
      <c r="EV44" s="5"/>
      <c r="EW44" s="5"/>
      <c r="EX44" s="5"/>
      <c r="EY44" s="5"/>
      <c r="EZ44" s="5"/>
      <c r="FA44" s="5"/>
      <c r="FB44" s="5"/>
      <c r="FC44" s="5"/>
      <c r="FD44" s="5"/>
      <c r="FE44" s="5"/>
      <c r="FF44" s="5"/>
      <c r="FG44" s="5"/>
      <c r="FH44" s="5"/>
      <c r="FI44" s="5"/>
      <c r="FJ44" s="5"/>
      <c r="FK44" s="5"/>
      <c r="FL44" s="5"/>
      <c r="FM44" s="5"/>
      <c r="FN44" s="5"/>
      <c r="FO44" s="5"/>
      <c r="FP44" s="5"/>
      <c r="FQ44" s="5"/>
      <c r="FR44" s="5"/>
    </row>
    <row r="45" spans="1:174" s="56" customFormat="1" x14ac:dyDescent="0.3">
      <c r="A45" s="67" t="s">
        <v>84</v>
      </c>
      <c r="B45" s="68" t="s">
        <v>85</v>
      </c>
      <c r="C45" s="45"/>
      <c r="D45" s="86">
        <v>75000</v>
      </c>
      <c r="E45" s="86"/>
      <c r="F45" s="45">
        <f>59759.8+1221</f>
        <v>60980.800000000003</v>
      </c>
      <c r="G45" s="45">
        <v>1221</v>
      </c>
      <c r="H45" s="33"/>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3"/>
      <c r="AH45" s="33"/>
      <c r="AI45" s="33"/>
      <c r="AJ45" s="33"/>
      <c r="AK45" s="33"/>
      <c r="AL45" s="33"/>
      <c r="AM45" s="33"/>
      <c r="AN45" s="33"/>
      <c r="AO45" s="33"/>
      <c r="AP45" s="33"/>
      <c r="AQ45" s="33"/>
      <c r="AR45" s="33"/>
      <c r="AS45" s="33"/>
      <c r="AT45" s="33"/>
      <c r="AU45" s="33"/>
      <c r="AV45" s="33"/>
      <c r="AW45" s="33"/>
      <c r="AX45" s="33"/>
      <c r="AY45" s="33"/>
      <c r="AZ45" s="33"/>
      <c r="BA45" s="33"/>
      <c r="BB45" s="33"/>
      <c r="BC45" s="33"/>
      <c r="BD45" s="33"/>
      <c r="BE45" s="33"/>
      <c r="BF45" s="33"/>
      <c r="BG45" s="33"/>
      <c r="BH45" s="33"/>
      <c r="BI45" s="33"/>
      <c r="BJ45" s="33"/>
      <c r="BK45" s="33"/>
      <c r="BL45" s="33"/>
      <c r="BM45" s="33"/>
      <c r="BN45" s="33"/>
      <c r="BO45" s="33"/>
      <c r="BP45" s="33"/>
      <c r="BQ45" s="33"/>
      <c r="BR45" s="33"/>
      <c r="BS45" s="33"/>
      <c r="BT45" s="33"/>
      <c r="BU45" s="33"/>
      <c r="BV45" s="33"/>
      <c r="BW45" s="33"/>
      <c r="BX45" s="33"/>
      <c r="BY45" s="33"/>
      <c r="BZ45" s="33"/>
      <c r="CA45" s="33"/>
      <c r="CB45" s="33"/>
      <c r="CC45" s="33"/>
      <c r="CD45" s="33"/>
      <c r="CE45" s="33"/>
      <c r="CF45" s="33"/>
      <c r="CG45" s="33"/>
      <c r="CH45" s="33"/>
      <c r="CI45" s="33"/>
      <c r="CJ45" s="33"/>
      <c r="CK45" s="33"/>
      <c r="CL45" s="33"/>
      <c r="CM45" s="33"/>
      <c r="CN45" s="33"/>
      <c r="CO45" s="33"/>
      <c r="CP45" s="33"/>
      <c r="CQ45" s="33"/>
      <c r="CR45" s="33"/>
      <c r="CS45" s="33"/>
      <c r="CT45" s="33"/>
      <c r="CU45" s="33"/>
      <c r="CV45" s="33"/>
      <c r="CW45" s="33"/>
      <c r="CX45" s="33"/>
      <c r="CY45" s="33"/>
      <c r="CZ45" s="33"/>
      <c r="DA45" s="33"/>
      <c r="DB45" s="33"/>
      <c r="DC45" s="33"/>
      <c r="DD45" s="33"/>
      <c r="DE45" s="33"/>
      <c r="DF45" s="33"/>
      <c r="DG45" s="33"/>
      <c r="DH45" s="33"/>
      <c r="DI45" s="33"/>
      <c r="DJ45" s="33"/>
      <c r="DK45" s="33"/>
      <c r="DL45" s="33"/>
      <c r="DM45" s="33"/>
      <c r="DN45" s="33"/>
      <c r="DO45" s="33"/>
      <c r="DP45" s="33"/>
      <c r="DQ45" s="33"/>
      <c r="DR45" s="33"/>
      <c r="DS45" s="33"/>
      <c r="DT45" s="33"/>
      <c r="DU45" s="33"/>
      <c r="DV45" s="33"/>
      <c r="DW45" s="33"/>
      <c r="DX45" s="33"/>
      <c r="DY45" s="33"/>
      <c r="DZ45" s="33"/>
      <c r="EA45" s="33"/>
      <c r="EB45" s="33"/>
      <c r="EC45" s="33"/>
      <c r="ED45" s="33"/>
      <c r="EE45" s="33"/>
      <c r="EF45" s="33"/>
      <c r="EG45" s="33"/>
      <c r="EH45" s="6"/>
      <c r="EI45" s="6"/>
      <c r="EU45" s="5"/>
      <c r="EV45" s="5"/>
      <c r="EW45" s="5"/>
      <c r="EX45" s="5"/>
      <c r="EY45" s="5"/>
      <c r="EZ45" s="5"/>
      <c r="FA45" s="5"/>
      <c r="FB45" s="5"/>
      <c r="FC45" s="5"/>
      <c r="FD45" s="5"/>
      <c r="FE45" s="5"/>
      <c r="FF45" s="5"/>
      <c r="FG45" s="5"/>
      <c r="FH45" s="5"/>
      <c r="FI45" s="5"/>
      <c r="FJ45" s="5"/>
      <c r="FK45" s="5"/>
      <c r="FL45" s="5"/>
      <c r="FM45" s="5"/>
      <c r="FN45" s="5"/>
      <c r="FO45" s="5"/>
      <c r="FP45" s="5"/>
      <c r="FQ45" s="5"/>
      <c r="FR45" s="5"/>
    </row>
    <row r="46" spans="1:174" s="56" customFormat="1" ht="45" x14ac:dyDescent="0.3">
      <c r="A46" s="72" t="s">
        <v>86</v>
      </c>
      <c r="B46" s="73" t="s">
        <v>87</v>
      </c>
      <c r="C46" s="45"/>
      <c r="D46" s="86"/>
      <c r="E46" s="86"/>
      <c r="F46" s="45"/>
      <c r="G46" s="45"/>
      <c r="H46" s="33"/>
      <c r="I46" s="33"/>
      <c r="J46" s="33"/>
      <c r="K46" s="33"/>
      <c r="L46" s="33"/>
      <c r="M46" s="33"/>
      <c r="N46" s="33"/>
      <c r="O46" s="33"/>
      <c r="P46" s="33"/>
      <c r="Q46" s="33"/>
      <c r="R46" s="33"/>
      <c r="S46" s="33"/>
      <c r="T46" s="33"/>
      <c r="U46" s="33"/>
      <c r="V46" s="33"/>
      <c r="W46" s="33"/>
      <c r="X46" s="33"/>
      <c r="Y46" s="33"/>
      <c r="Z46" s="33"/>
      <c r="AA46" s="33"/>
      <c r="AB46" s="33"/>
      <c r="AC46" s="33"/>
      <c r="AD46" s="33"/>
      <c r="AE46" s="33"/>
      <c r="AF46" s="33"/>
      <c r="AG46" s="33"/>
      <c r="AH46" s="33"/>
      <c r="AI46" s="33"/>
      <c r="AJ46" s="33"/>
      <c r="AK46" s="33"/>
      <c r="AL46" s="33"/>
      <c r="AM46" s="33"/>
      <c r="AN46" s="33"/>
      <c r="AO46" s="33"/>
      <c r="AP46" s="33"/>
      <c r="AQ46" s="33"/>
      <c r="AR46" s="33"/>
      <c r="AS46" s="33"/>
      <c r="AT46" s="33"/>
      <c r="AU46" s="33"/>
      <c r="AV46" s="33"/>
      <c r="AW46" s="33"/>
      <c r="AX46" s="33"/>
      <c r="AY46" s="33"/>
      <c r="AZ46" s="33"/>
      <c r="BA46" s="33"/>
      <c r="BB46" s="33"/>
      <c r="BC46" s="33"/>
      <c r="BD46" s="33"/>
      <c r="BE46" s="33"/>
      <c r="BF46" s="33"/>
      <c r="BG46" s="33"/>
      <c r="BH46" s="33"/>
      <c r="BI46" s="33"/>
      <c r="BJ46" s="33"/>
      <c r="BK46" s="33"/>
      <c r="BL46" s="33"/>
      <c r="BM46" s="33"/>
      <c r="BN46" s="33"/>
      <c r="BO46" s="33"/>
      <c r="BP46" s="33"/>
      <c r="BQ46" s="33"/>
      <c r="BR46" s="33"/>
      <c r="BS46" s="33"/>
      <c r="BT46" s="33"/>
      <c r="BU46" s="33"/>
      <c r="BV46" s="33"/>
      <c r="BW46" s="33"/>
      <c r="BX46" s="33"/>
      <c r="BY46" s="33"/>
      <c r="BZ46" s="33"/>
      <c r="CA46" s="33"/>
      <c r="CB46" s="33"/>
      <c r="CC46" s="33"/>
      <c r="CD46" s="33"/>
      <c r="CE46" s="33"/>
      <c r="CF46" s="33"/>
      <c r="CG46" s="33"/>
      <c r="CH46" s="33"/>
      <c r="CI46" s="33"/>
      <c r="CJ46" s="33"/>
      <c r="CK46" s="33"/>
      <c r="CL46" s="33"/>
      <c r="CM46" s="33"/>
      <c r="CN46" s="33"/>
      <c r="CO46" s="33"/>
      <c r="CP46" s="33"/>
      <c r="CQ46" s="33"/>
      <c r="CR46" s="33"/>
      <c r="CS46" s="33"/>
      <c r="CT46" s="33"/>
      <c r="CU46" s="33"/>
      <c r="CV46" s="33"/>
      <c r="CW46" s="33"/>
      <c r="CX46" s="33"/>
      <c r="CY46" s="33"/>
      <c r="CZ46" s="33"/>
      <c r="DA46" s="33"/>
      <c r="DB46" s="33"/>
      <c r="DC46" s="33"/>
      <c r="DD46" s="33"/>
      <c r="DE46" s="33"/>
      <c r="DF46" s="33"/>
      <c r="DG46" s="33"/>
      <c r="DH46" s="33"/>
      <c r="DI46" s="33"/>
      <c r="DJ46" s="33"/>
      <c r="DK46" s="33"/>
      <c r="DL46" s="33"/>
      <c r="DM46" s="33"/>
      <c r="DN46" s="33"/>
      <c r="DO46" s="33"/>
      <c r="DP46" s="33"/>
      <c r="DQ46" s="33"/>
      <c r="DR46" s="33"/>
      <c r="DS46" s="33"/>
      <c r="DT46" s="33"/>
      <c r="DU46" s="33"/>
      <c r="DV46" s="33"/>
      <c r="DW46" s="33"/>
      <c r="DX46" s="33"/>
      <c r="DY46" s="33"/>
      <c r="DZ46" s="33"/>
      <c r="EA46" s="33"/>
      <c r="EB46" s="33"/>
      <c r="EC46" s="33"/>
      <c r="ED46" s="33"/>
      <c r="EE46" s="33"/>
      <c r="EF46" s="33"/>
      <c r="EG46" s="33"/>
      <c r="EH46" s="6"/>
      <c r="EI46" s="6"/>
      <c r="EU46" s="5"/>
      <c r="EV46" s="5"/>
      <c r="EW46" s="5"/>
      <c r="EX46" s="5"/>
      <c r="EY46" s="5"/>
      <c r="EZ46" s="5"/>
      <c r="FA46" s="5"/>
      <c r="FB46" s="5"/>
      <c r="FC46" s="5"/>
      <c r="FD46" s="5"/>
      <c r="FE46" s="5"/>
      <c r="FF46" s="5"/>
      <c r="FG46" s="5"/>
      <c r="FH46" s="5"/>
      <c r="FI46" s="5"/>
      <c r="FJ46" s="5"/>
      <c r="FK46" s="5"/>
      <c r="FL46" s="5"/>
      <c r="FM46" s="5"/>
      <c r="FN46" s="5"/>
      <c r="FO46" s="5"/>
      <c r="FP46" s="5"/>
      <c r="FQ46" s="5"/>
      <c r="FR46" s="5"/>
    </row>
    <row r="47" spans="1:174" s="56" customFormat="1" x14ac:dyDescent="0.3">
      <c r="A47" s="72" t="s">
        <v>88</v>
      </c>
      <c r="B47" s="73" t="s">
        <v>89</v>
      </c>
      <c r="C47" s="45"/>
      <c r="D47" s="86"/>
      <c r="E47" s="86"/>
      <c r="F47" s="45"/>
      <c r="G47" s="45"/>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3"/>
      <c r="AJ47" s="33"/>
      <c r="AK47" s="33"/>
      <c r="AL47" s="33"/>
      <c r="AM47" s="33"/>
      <c r="AN47" s="33"/>
      <c r="AO47" s="33"/>
      <c r="AP47" s="33"/>
      <c r="AQ47" s="33"/>
      <c r="AR47" s="33"/>
      <c r="AS47" s="33"/>
      <c r="AT47" s="33"/>
      <c r="AU47" s="33"/>
      <c r="AV47" s="33"/>
      <c r="AW47" s="33"/>
      <c r="AX47" s="33"/>
      <c r="AY47" s="33"/>
      <c r="AZ47" s="33"/>
      <c r="BA47" s="33"/>
      <c r="BB47" s="33"/>
      <c r="BC47" s="33"/>
      <c r="BD47" s="33"/>
      <c r="BE47" s="33"/>
      <c r="BF47" s="33"/>
      <c r="BG47" s="33"/>
      <c r="BH47" s="33"/>
      <c r="BI47" s="33"/>
      <c r="BJ47" s="33"/>
      <c r="BK47" s="33"/>
      <c r="BL47" s="33"/>
      <c r="BM47" s="33"/>
      <c r="BN47" s="33"/>
      <c r="BO47" s="33"/>
      <c r="BP47" s="33"/>
      <c r="BQ47" s="33"/>
      <c r="BR47" s="33"/>
      <c r="BS47" s="33"/>
      <c r="BT47" s="33"/>
      <c r="BU47" s="33"/>
      <c r="BV47" s="33"/>
      <c r="BW47" s="33"/>
      <c r="BX47" s="33"/>
      <c r="BY47" s="33"/>
      <c r="BZ47" s="33"/>
      <c r="CA47" s="33"/>
      <c r="CB47" s="33"/>
      <c r="CC47" s="33"/>
      <c r="CD47" s="33"/>
      <c r="CE47" s="33"/>
      <c r="CF47" s="33"/>
      <c r="CG47" s="33"/>
      <c r="CH47" s="33"/>
      <c r="CI47" s="33"/>
      <c r="CJ47" s="33"/>
      <c r="CK47" s="33"/>
      <c r="CL47" s="33"/>
      <c r="CM47" s="33"/>
      <c r="CN47" s="33"/>
      <c r="CO47" s="33"/>
      <c r="CP47" s="33"/>
      <c r="CQ47" s="33"/>
      <c r="CR47" s="33"/>
      <c r="CS47" s="33"/>
      <c r="CT47" s="33"/>
      <c r="CU47" s="33"/>
      <c r="CV47" s="33"/>
      <c r="CW47" s="33"/>
      <c r="CX47" s="33"/>
      <c r="CY47" s="33"/>
      <c r="CZ47" s="33"/>
      <c r="DA47" s="33"/>
      <c r="DB47" s="33"/>
      <c r="DC47" s="33"/>
      <c r="DD47" s="33"/>
      <c r="DE47" s="33"/>
      <c r="DF47" s="33"/>
      <c r="DG47" s="33"/>
      <c r="DH47" s="33"/>
      <c r="DI47" s="33"/>
      <c r="DJ47" s="33"/>
      <c r="DK47" s="33"/>
      <c r="DL47" s="33"/>
      <c r="DM47" s="33"/>
      <c r="DN47" s="33"/>
      <c r="DO47" s="33"/>
      <c r="DP47" s="33"/>
      <c r="DQ47" s="33"/>
      <c r="DR47" s="33"/>
      <c r="DS47" s="33"/>
      <c r="DT47" s="33"/>
      <c r="DU47" s="33"/>
      <c r="DV47" s="33"/>
      <c r="DW47" s="33"/>
      <c r="DX47" s="33"/>
      <c r="DY47" s="33"/>
      <c r="DZ47" s="33"/>
      <c r="EA47" s="33"/>
      <c r="EB47" s="33"/>
      <c r="EC47" s="33"/>
      <c r="ED47" s="33"/>
      <c r="EE47" s="33"/>
      <c r="EF47" s="33"/>
      <c r="EG47" s="33"/>
      <c r="EH47" s="6"/>
      <c r="EI47" s="6"/>
      <c r="EU47" s="5"/>
      <c r="EV47" s="5"/>
      <c r="EW47" s="5"/>
      <c r="EX47" s="5"/>
      <c r="EY47" s="5"/>
      <c r="EZ47" s="5"/>
      <c r="FA47" s="5"/>
      <c r="FB47" s="5"/>
      <c r="FC47" s="5"/>
      <c r="FD47" s="5"/>
      <c r="FE47" s="5"/>
      <c r="FF47" s="5"/>
      <c r="FG47" s="5"/>
      <c r="FH47" s="5"/>
      <c r="FI47" s="5"/>
      <c r="FJ47" s="5"/>
      <c r="FK47" s="5"/>
      <c r="FL47" s="5"/>
      <c r="FM47" s="5"/>
      <c r="FN47" s="5"/>
      <c r="FO47" s="5"/>
      <c r="FP47" s="5"/>
      <c r="FQ47" s="5"/>
      <c r="FR47" s="5"/>
    </row>
    <row r="48" spans="1:174" s="56" customFormat="1" ht="45" x14ac:dyDescent="0.3">
      <c r="A48" s="72" t="s">
        <v>90</v>
      </c>
      <c r="B48" s="73" t="s">
        <v>91</v>
      </c>
      <c r="C48" s="45"/>
      <c r="D48" s="86">
        <v>107000</v>
      </c>
      <c r="E48" s="86"/>
      <c r="F48" s="45">
        <f>63959+11623</f>
        <v>75582</v>
      </c>
      <c r="G48" s="45">
        <v>11623</v>
      </c>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33"/>
      <c r="AP48" s="33"/>
      <c r="AQ48" s="33"/>
      <c r="AR48" s="33"/>
      <c r="AS48" s="33"/>
      <c r="AT48" s="33"/>
      <c r="AU48" s="33"/>
      <c r="AV48" s="33"/>
      <c r="AW48" s="33"/>
      <c r="AX48" s="33"/>
      <c r="AY48" s="33"/>
      <c r="AZ48" s="33"/>
      <c r="BA48" s="33"/>
      <c r="BB48" s="33"/>
      <c r="BC48" s="33"/>
      <c r="BD48" s="33"/>
      <c r="BE48" s="33"/>
      <c r="BF48" s="33"/>
      <c r="BG48" s="33"/>
      <c r="BH48" s="33"/>
      <c r="BI48" s="33"/>
      <c r="BJ48" s="33"/>
      <c r="BK48" s="33"/>
      <c r="BL48" s="33"/>
      <c r="BM48" s="33"/>
      <c r="BN48" s="33"/>
      <c r="BO48" s="33"/>
      <c r="BP48" s="33"/>
      <c r="BQ48" s="33"/>
      <c r="BR48" s="33"/>
      <c r="BS48" s="33"/>
      <c r="BT48" s="33"/>
      <c r="BU48" s="33"/>
      <c r="BV48" s="33"/>
      <c r="BW48" s="33"/>
      <c r="BX48" s="33"/>
      <c r="BY48" s="33"/>
      <c r="BZ48" s="33"/>
      <c r="CA48" s="33"/>
      <c r="CB48" s="33"/>
      <c r="CC48" s="33"/>
      <c r="CD48" s="33"/>
      <c r="CE48" s="33"/>
      <c r="CF48" s="33"/>
      <c r="CG48" s="33"/>
      <c r="CH48" s="33"/>
      <c r="CI48" s="33"/>
      <c r="CJ48" s="33"/>
      <c r="CK48" s="33"/>
      <c r="CL48" s="33"/>
      <c r="CM48" s="33"/>
      <c r="CN48" s="33"/>
      <c r="CO48" s="33"/>
      <c r="CP48" s="33"/>
      <c r="CQ48" s="33"/>
      <c r="CR48" s="33"/>
      <c r="CS48" s="33"/>
      <c r="CT48" s="33"/>
      <c r="CU48" s="33"/>
      <c r="CV48" s="33"/>
      <c r="CW48" s="33"/>
      <c r="CX48" s="33"/>
      <c r="CY48" s="33"/>
      <c r="CZ48" s="33"/>
      <c r="DA48" s="33"/>
      <c r="DB48" s="33"/>
      <c r="DC48" s="33"/>
      <c r="DD48" s="33"/>
      <c r="DE48" s="33"/>
      <c r="DF48" s="33"/>
      <c r="DG48" s="33"/>
      <c r="DH48" s="33"/>
      <c r="DI48" s="33"/>
      <c r="DJ48" s="33"/>
      <c r="DK48" s="33"/>
      <c r="DL48" s="33"/>
      <c r="DM48" s="33"/>
      <c r="DN48" s="33"/>
      <c r="DO48" s="33"/>
      <c r="DP48" s="33"/>
      <c r="DQ48" s="33"/>
      <c r="DR48" s="33"/>
      <c r="DS48" s="33"/>
      <c r="DT48" s="33"/>
      <c r="DU48" s="33"/>
      <c r="DV48" s="33"/>
      <c r="DW48" s="33"/>
      <c r="DX48" s="33"/>
      <c r="DY48" s="33"/>
      <c r="DZ48" s="33"/>
      <c r="EA48" s="33"/>
      <c r="EB48" s="33"/>
      <c r="EC48" s="33"/>
      <c r="ED48" s="33"/>
      <c r="EE48" s="33"/>
      <c r="EF48" s="33"/>
      <c r="EG48" s="33"/>
      <c r="EH48" s="6"/>
      <c r="EI48" s="6"/>
      <c r="EU48" s="5"/>
      <c r="EV48" s="5"/>
      <c r="EW48" s="5"/>
      <c r="EX48" s="5"/>
      <c r="EY48" s="5"/>
      <c r="EZ48" s="5"/>
      <c r="FA48" s="5"/>
      <c r="FB48" s="5"/>
      <c r="FC48" s="5"/>
      <c r="FD48" s="5"/>
      <c r="FE48" s="5"/>
      <c r="FF48" s="5"/>
      <c r="FG48" s="5"/>
      <c r="FH48" s="5"/>
      <c r="FI48" s="5"/>
      <c r="FJ48" s="5"/>
      <c r="FK48" s="5"/>
      <c r="FL48" s="5"/>
      <c r="FM48" s="5"/>
      <c r="FN48" s="5"/>
      <c r="FO48" s="5"/>
      <c r="FP48" s="5"/>
      <c r="FQ48" s="5"/>
      <c r="FR48" s="5"/>
    </row>
    <row r="49" spans="1:150" ht="30" x14ac:dyDescent="0.3">
      <c r="A49" s="72" t="s">
        <v>92</v>
      </c>
      <c r="B49" s="73" t="s">
        <v>93</v>
      </c>
      <c r="C49" s="45"/>
      <c r="D49" s="86">
        <v>7105000</v>
      </c>
      <c r="E49" s="86"/>
      <c r="F49" s="45">
        <f>8467808+622274</f>
        <v>9090082</v>
      </c>
      <c r="G49" s="45">
        <v>622274</v>
      </c>
      <c r="H49" s="33"/>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3"/>
      <c r="AH49" s="33"/>
      <c r="AI49" s="33"/>
      <c r="AJ49" s="33"/>
      <c r="AK49" s="33"/>
      <c r="AL49" s="33"/>
      <c r="AM49" s="33"/>
      <c r="AN49" s="33"/>
      <c r="AO49" s="33"/>
      <c r="AP49" s="33"/>
      <c r="AQ49" s="33"/>
      <c r="AR49" s="33"/>
      <c r="AS49" s="33"/>
      <c r="AT49" s="33"/>
      <c r="AU49" s="33"/>
      <c r="AV49" s="33"/>
      <c r="AW49" s="33"/>
      <c r="AX49" s="33"/>
      <c r="AY49" s="33"/>
      <c r="AZ49" s="33"/>
      <c r="BA49" s="33"/>
      <c r="BB49" s="33"/>
      <c r="BC49" s="33"/>
      <c r="BD49" s="33"/>
      <c r="BE49" s="33"/>
      <c r="BF49" s="33"/>
      <c r="BG49" s="33"/>
      <c r="BH49" s="33"/>
      <c r="BI49" s="33"/>
      <c r="BJ49" s="33"/>
      <c r="BK49" s="33"/>
      <c r="BL49" s="33"/>
      <c r="BM49" s="33"/>
      <c r="BN49" s="33"/>
      <c r="BO49" s="33"/>
      <c r="BP49" s="33"/>
      <c r="BQ49" s="33"/>
      <c r="BR49" s="33"/>
      <c r="BS49" s="33"/>
      <c r="BT49" s="33"/>
      <c r="BU49" s="33"/>
      <c r="BV49" s="33"/>
      <c r="BW49" s="33"/>
      <c r="BX49" s="33"/>
      <c r="BY49" s="33"/>
      <c r="BZ49" s="33"/>
      <c r="CA49" s="33"/>
      <c r="CB49" s="33"/>
      <c r="CC49" s="33"/>
      <c r="CD49" s="33"/>
      <c r="CE49" s="33"/>
      <c r="CF49" s="33"/>
      <c r="CG49" s="33"/>
      <c r="CH49" s="33"/>
      <c r="CI49" s="33"/>
      <c r="CJ49" s="33"/>
      <c r="CK49" s="33"/>
      <c r="CL49" s="33"/>
      <c r="CM49" s="33"/>
      <c r="CN49" s="33"/>
      <c r="CO49" s="33"/>
      <c r="CP49" s="33"/>
      <c r="CQ49" s="33"/>
      <c r="CR49" s="33"/>
      <c r="CS49" s="33"/>
      <c r="CT49" s="33"/>
      <c r="CU49" s="33"/>
      <c r="CV49" s="33"/>
      <c r="CW49" s="33"/>
      <c r="CX49" s="33"/>
      <c r="CY49" s="33"/>
      <c r="CZ49" s="33"/>
      <c r="DA49" s="33"/>
      <c r="DB49" s="33"/>
      <c r="DC49" s="33"/>
      <c r="DD49" s="33"/>
      <c r="DE49" s="33"/>
      <c r="DF49" s="33"/>
      <c r="DG49" s="33"/>
      <c r="DH49" s="33"/>
      <c r="DI49" s="33"/>
      <c r="DJ49" s="33"/>
      <c r="DK49" s="33"/>
      <c r="DL49" s="33"/>
      <c r="DM49" s="33"/>
      <c r="DN49" s="33"/>
      <c r="DO49" s="33"/>
      <c r="DP49" s="33"/>
      <c r="DQ49" s="33"/>
      <c r="DR49" s="33"/>
      <c r="DS49" s="33"/>
      <c r="DT49" s="33"/>
      <c r="DU49" s="33"/>
      <c r="DV49" s="33"/>
      <c r="DW49" s="33"/>
      <c r="DX49" s="33"/>
      <c r="DY49" s="33"/>
      <c r="DZ49" s="33"/>
      <c r="EA49" s="33"/>
      <c r="EB49" s="33"/>
      <c r="EC49" s="33"/>
      <c r="ED49" s="33"/>
      <c r="EE49" s="33"/>
      <c r="EF49" s="33"/>
      <c r="EG49" s="33"/>
      <c r="EH49" s="6"/>
      <c r="EI49" s="6"/>
    </row>
    <row r="50" spans="1:150" x14ac:dyDescent="0.3">
      <c r="A50" s="67" t="s">
        <v>94</v>
      </c>
      <c r="B50" s="68" t="s">
        <v>95</v>
      </c>
      <c r="C50" s="45"/>
      <c r="D50" s="86"/>
      <c r="E50" s="86"/>
      <c r="F50" s="45"/>
      <c r="G50" s="45"/>
      <c r="H50" s="33"/>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3"/>
      <c r="AH50" s="33"/>
      <c r="AI50" s="33"/>
      <c r="AJ50" s="33"/>
      <c r="AK50" s="33"/>
      <c r="AL50" s="33"/>
      <c r="AM50" s="33"/>
      <c r="AN50" s="33"/>
      <c r="AO50" s="33"/>
      <c r="AP50" s="33"/>
      <c r="AQ50" s="33"/>
      <c r="AR50" s="33"/>
      <c r="AS50" s="33"/>
      <c r="AT50" s="33"/>
      <c r="AU50" s="33"/>
      <c r="AV50" s="33"/>
      <c r="AW50" s="33"/>
      <c r="AX50" s="33"/>
      <c r="AY50" s="33"/>
      <c r="AZ50" s="33"/>
      <c r="BA50" s="33"/>
      <c r="BB50" s="33"/>
      <c r="BC50" s="33"/>
      <c r="BD50" s="33"/>
      <c r="BE50" s="33"/>
      <c r="BF50" s="33"/>
      <c r="BG50" s="33"/>
      <c r="BH50" s="33"/>
      <c r="BI50" s="33"/>
      <c r="BJ50" s="33"/>
      <c r="BK50" s="33"/>
      <c r="BL50" s="33"/>
      <c r="BM50" s="33"/>
      <c r="BN50" s="33"/>
      <c r="BO50" s="33"/>
      <c r="BP50" s="33"/>
      <c r="BQ50" s="33"/>
      <c r="BR50" s="33"/>
      <c r="BS50" s="33"/>
      <c r="BT50" s="33"/>
      <c r="BU50" s="33"/>
      <c r="BV50" s="33"/>
      <c r="BW50" s="33"/>
      <c r="BX50" s="33"/>
      <c r="BY50" s="33"/>
      <c r="BZ50" s="33"/>
      <c r="CA50" s="33"/>
      <c r="CB50" s="33"/>
      <c r="CC50" s="33"/>
      <c r="CD50" s="33"/>
      <c r="CE50" s="33"/>
      <c r="CF50" s="33"/>
      <c r="CG50" s="33"/>
      <c r="CH50" s="33"/>
      <c r="CI50" s="33"/>
      <c r="CJ50" s="33"/>
      <c r="CK50" s="33"/>
      <c r="CL50" s="33"/>
      <c r="CM50" s="33"/>
      <c r="CN50" s="33"/>
      <c r="CO50" s="33"/>
      <c r="CP50" s="33"/>
      <c r="CQ50" s="33"/>
      <c r="CR50" s="33"/>
      <c r="CS50" s="33"/>
      <c r="CT50" s="33"/>
      <c r="CU50" s="33"/>
      <c r="CV50" s="33"/>
      <c r="CW50" s="33"/>
      <c r="CX50" s="33"/>
      <c r="CY50" s="33"/>
      <c r="CZ50" s="33"/>
      <c r="DA50" s="33"/>
      <c r="DB50" s="33"/>
      <c r="DC50" s="33"/>
      <c r="DD50" s="33"/>
      <c r="DE50" s="33"/>
      <c r="DF50" s="33"/>
      <c r="DG50" s="33"/>
      <c r="DH50" s="33"/>
      <c r="DI50" s="33"/>
      <c r="DJ50" s="33"/>
      <c r="DK50" s="33"/>
      <c r="DL50" s="33"/>
      <c r="DM50" s="33"/>
      <c r="DN50" s="33"/>
      <c r="DO50" s="33"/>
      <c r="DP50" s="33"/>
      <c r="DQ50" s="33"/>
      <c r="DR50" s="33"/>
      <c r="DS50" s="33"/>
      <c r="DT50" s="33"/>
      <c r="DU50" s="33"/>
      <c r="DV50" s="33"/>
      <c r="DW50" s="33"/>
      <c r="DX50" s="33"/>
      <c r="DY50" s="33"/>
      <c r="DZ50" s="33"/>
      <c r="EA50" s="33"/>
      <c r="EB50" s="33"/>
      <c r="EC50" s="33"/>
      <c r="ED50" s="33"/>
      <c r="EE50" s="33"/>
      <c r="EF50" s="33"/>
      <c r="EG50" s="33"/>
      <c r="EH50" s="6"/>
      <c r="EI50" s="6"/>
    </row>
    <row r="51" spans="1:150" x14ac:dyDescent="0.3">
      <c r="A51" s="65" t="s">
        <v>96</v>
      </c>
      <c r="B51" s="66" t="s">
        <v>97</v>
      </c>
      <c r="C51" s="86">
        <f>+C52+C57</f>
        <v>0</v>
      </c>
      <c r="D51" s="86">
        <f t="shared" ref="D51:G51" si="8">+D52+D57</f>
        <v>212000</v>
      </c>
      <c r="E51" s="86">
        <f t="shared" si="8"/>
        <v>0</v>
      </c>
      <c r="F51" s="86">
        <f t="shared" si="8"/>
        <v>285118.25</v>
      </c>
      <c r="G51" s="86">
        <f t="shared" si="8"/>
        <v>9231</v>
      </c>
      <c r="H51" s="33"/>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c r="AH51" s="33"/>
      <c r="AI51" s="33"/>
      <c r="AJ51" s="33"/>
      <c r="AK51" s="33"/>
      <c r="AL51" s="33"/>
      <c r="AM51" s="33"/>
      <c r="AN51" s="33"/>
      <c r="AO51" s="33"/>
      <c r="AP51" s="33"/>
      <c r="AQ51" s="33"/>
      <c r="AR51" s="33"/>
      <c r="AS51" s="33"/>
      <c r="AT51" s="33"/>
      <c r="AU51" s="33"/>
      <c r="AV51" s="33"/>
      <c r="AW51" s="33"/>
      <c r="AX51" s="33"/>
      <c r="AY51" s="33"/>
      <c r="AZ51" s="33"/>
      <c r="BA51" s="33"/>
      <c r="BB51" s="33"/>
      <c r="BC51" s="33"/>
      <c r="BD51" s="33"/>
      <c r="BE51" s="33"/>
      <c r="BF51" s="33"/>
      <c r="BG51" s="33"/>
      <c r="BH51" s="33"/>
      <c r="BI51" s="33"/>
      <c r="BJ51" s="33"/>
      <c r="BK51" s="33"/>
      <c r="BL51" s="33"/>
      <c r="BM51" s="33"/>
      <c r="BN51" s="33"/>
      <c r="BO51" s="33"/>
      <c r="BP51" s="33"/>
      <c r="BQ51" s="33"/>
      <c r="BR51" s="33"/>
      <c r="BS51" s="33"/>
      <c r="BT51" s="33"/>
      <c r="BU51" s="33"/>
      <c r="BV51" s="33"/>
      <c r="BW51" s="33"/>
      <c r="BX51" s="33"/>
      <c r="BY51" s="33"/>
      <c r="BZ51" s="33"/>
      <c r="CA51" s="33"/>
      <c r="CB51" s="33"/>
      <c r="CC51" s="33"/>
      <c r="CD51" s="33"/>
      <c r="CE51" s="33"/>
      <c r="CF51" s="33"/>
      <c r="CG51" s="33"/>
      <c r="CH51" s="33"/>
      <c r="CI51" s="33"/>
      <c r="CJ51" s="33"/>
      <c r="CK51" s="33"/>
      <c r="CL51" s="33"/>
      <c r="CM51" s="33"/>
      <c r="CN51" s="33"/>
      <c r="CO51" s="33"/>
      <c r="CP51" s="33"/>
      <c r="CQ51" s="33"/>
      <c r="CR51" s="33"/>
      <c r="CS51" s="33"/>
      <c r="CT51" s="33"/>
      <c r="CU51" s="33"/>
      <c r="CV51" s="33"/>
      <c r="CW51" s="33"/>
      <c r="CX51" s="33"/>
      <c r="CY51" s="33"/>
      <c r="CZ51" s="33"/>
      <c r="DA51" s="33"/>
      <c r="DB51" s="33"/>
      <c r="DC51" s="33"/>
      <c r="DD51" s="33"/>
      <c r="DE51" s="33"/>
      <c r="DF51" s="33"/>
      <c r="DG51" s="33"/>
      <c r="DH51" s="33"/>
      <c r="DI51" s="33"/>
      <c r="DJ51" s="33"/>
      <c r="DK51" s="33"/>
      <c r="DL51" s="33"/>
      <c r="DM51" s="33"/>
      <c r="DN51" s="33"/>
      <c r="DO51" s="33"/>
      <c r="DP51" s="33"/>
      <c r="DQ51" s="33"/>
      <c r="DR51" s="33"/>
      <c r="DS51" s="33"/>
      <c r="DT51" s="33"/>
      <c r="DU51" s="33"/>
      <c r="DV51" s="33"/>
      <c r="DW51" s="33"/>
      <c r="DX51" s="33"/>
      <c r="DY51" s="33"/>
      <c r="DZ51" s="33"/>
      <c r="EA51" s="33"/>
      <c r="EB51" s="33"/>
      <c r="EC51" s="33"/>
      <c r="ED51" s="33"/>
      <c r="EE51" s="33"/>
      <c r="EF51" s="33"/>
      <c r="EG51" s="33"/>
      <c r="EH51" s="6"/>
      <c r="EI51" s="6"/>
    </row>
    <row r="52" spans="1:150" x14ac:dyDescent="0.3">
      <c r="A52" s="65" t="s">
        <v>98</v>
      </c>
      <c r="B52" s="66" t="s">
        <v>99</v>
      </c>
      <c r="C52" s="86">
        <f>+C53+C55</f>
        <v>0</v>
      </c>
      <c r="D52" s="86">
        <f t="shared" ref="D52:G52" si="9">+D53+D55</f>
        <v>0</v>
      </c>
      <c r="E52" s="86">
        <f t="shared" si="9"/>
        <v>0</v>
      </c>
      <c r="F52" s="86">
        <f t="shared" si="9"/>
        <v>0</v>
      </c>
      <c r="G52" s="86">
        <f t="shared" si="9"/>
        <v>0</v>
      </c>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33"/>
      <c r="AP52" s="33"/>
      <c r="AQ52" s="33"/>
      <c r="AR52" s="33"/>
      <c r="AS52" s="33"/>
      <c r="AT52" s="33"/>
      <c r="AU52" s="33"/>
      <c r="AV52" s="33"/>
      <c r="AW52" s="33"/>
      <c r="AX52" s="33"/>
      <c r="AY52" s="33"/>
      <c r="AZ52" s="33"/>
      <c r="BA52" s="33"/>
      <c r="BB52" s="33"/>
      <c r="BC52" s="33"/>
      <c r="BD52" s="33"/>
      <c r="BE52" s="33"/>
      <c r="BF52" s="33"/>
      <c r="BG52" s="33"/>
      <c r="BH52" s="33"/>
      <c r="BI52" s="33"/>
      <c r="BJ52" s="33"/>
      <c r="BK52" s="33"/>
      <c r="BL52" s="33"/>
      <c r="BM52" s="33"/>
      <c r="BN52" s="33"/>
      <c r="BO52" s="33"/>
      <c r="BP52" s="33"/>
      <c r="BQ52" s="33"/>
      <c r="BR52" s="33"/>
      <c r="BS52" s="33"/>
      <c r="BT52" s="33"/>
      <c r="BU52" s="33"/>
      <c r="BV52" s="33"/>
      <c r="BW52" s="33"/>
      <c r="BX52" s="33"/>
      <c r="BY52" s="33"/>
      <c r="BZ52" s="33"/>
      <c r="CA52" s="33"/>
      <c r="CB52" s="33"/>
      <c r="CC52" s="33"/>
      <c r="CD52" s="33"/>
      <c r="CE52" s="33"/>
      <c r="CF52" s="33"/>
      <c r="CG52" s="33"/>
      <c r="CH52" s="33"/>
      <c r="CI52" s="33"/>
      <c r="CJ52" s="33"/>
      <c r="CK52" s="33"/>
      <c r="CL52" s="33"/>
      <c r="CM52" s="33"/>
      <c r="CN52" s="33"/>
      <c r="CO52" s="33"/>
      <c r="CP52" s="33"/>
      <c r="CQ52" s="33"/>
      <c r="CR52" s="33"/>
      <c r="CS52" s="33"/>
      <c r="CT52" s="33"/>
      <c r="CU52" s="33"/>
      <c r="CV52" s="33"/>
      <c r="CW52" s="33"/>
      <c r="CX52" s="33"/>
      <c r="CY52" s="33"/>
      <c r="CZ52" s="33"/>
      <c r="DA52" s="33"/>
      <c r="DB52" s="33"/>
      <c r="DC52" s="33"/>
      <c r="DD52" s="33"/>
      <c r="DE52" s="33"/>
      <c r="DF52" s="33"/>
      <c r="DG52" s="33"/>
      <c r="DH52" s="33"/>
      <c r="DI52" s="33"/>
      <c r="DJ52" s="33"/>
      <c r="DK52" s="33"/>
      <c r="DL52" s="33"/>
      <c r="DM52" s="33"/>
      <c r="DN52" s="33"/>
      <c r="DO52" s="33"/>
      <c r="DP52" s="33"/>
      <c r="DQ52" s="33"/>
      <c r="DR52" s="33"/>
      <c r="DS52" s="33"/>
      <c r="DT52" s="33"/>
      <c r="DU52" s="33"/>
      <c r="DV52" s="33"/>
      <c r="DW52" s="33"/>
      <c r="DX52" s="33"/>
      <c r="DY52" s="33"/>
      <c r="DZ52" s="33"/>
      <c r="EA52" s="33"/>
      <c r="EB52" s="33"/>
      <c r="EC52" s="33"/>
      <c r="ED52" s="33"/>
      <c r="EE52" s="33"/>
      <c r="EF52" s="33"/>
      <c r="EG52" s="33"/>
      <c r="EH52" s="6"/>
      <c r="EI52" s="6"/>
    </row>
    <row r="53" spans="1:150" x14ac:dyDescent="0.3">
      <c r="A53" s="65" t="s">
        <v>100</v>
      </c>
      <c r="B53" s="66" t="s">
        <v>101</v>
      </c>
      <c r="C53" s="86">
        <f>+C54</f>
        <v>0</v>
      </c>
      <c r="D53" s="86">
        <f t="shared" ref="D53:G53" si="10">+D54</f>
        <v>0</v>
      </c>
      <c r="E53" s="86">
        <f t="shared" si="10"/>
        <v>0</v>
      </c>
      <c r="F53" s="86">
        <f t="shared" si="10"/>
        <v>0</v>
      </c>
      <c r="G53" s="86">
        <f t="shared" si="10"/>
        <v>0</v>
      </c>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3"/>
      <c r="AM53" s="33"/>
      <c r="AN53" s="33"/>
      <c r="AO53" s="33"/>
      <c r="AP53" s="33"/>
      <c r="AQ53" s="33"/>
      <c r="AR53" s="33"/>
      <c r="AS53" s="33"/>
      <c r="AT53" s="33"/>
      <c r="AU53" s="33"/>
      <c r="AV53" s="33"/>
      <c r="AW53" s="33"/>
      <c r="AX53" s="33"/>
      <c r="AY53" s="33"/>
      <c r="AZ53" s="33"/>
      <c r="BA53" s="33"/>
      <c r="BB53" s="33"/>
      <c r="BC53" s="33"/>
      <c r="BD53" s="33"/>
      <c r="BE53" s="33"/>
      <c r="BF53" s="33"/>
      <c r="BG53" s="33"/>
      <c r="BH53" s="33"/>
      <c r="BI53" s="33"/>
      <c r="BJ53" s="33"/>
      <c r="BK53" s="33"/>
      <c r="BL53" s="33"/>
      <c r="BM53" s="33"/>
      <c r="BN53" s="33"/>
      <c r="BO53" s="33"/>
      <c r="BP53" s="33"/>
      <c r="BQ53" s="33"/>
      <c r="BR53" s="33"/>
      <c r="BS53" s="33"/>
      <c r="BT53" s="33"/>
      <c r="BU53" s="33"/>
      <c r="BV53" s="33"/>
      <c r="BW53" s="33"/>
      <c r="BX53" s="33"/>
      <c r="BY53" s="33"/>
      <c r="BZ53" s="33"/>
      <c r="CA53" s="33"/>
      <c r="CB53" s="33"/>
      <c r="CC53" s="33"/>
      <c r="CD53" s="33"/>
      <c r="CE53" s="33"/>
      <c r="CF53" s="33"/>
      <c r="CG53" s="33"/>
      <c r="CH53" s="33"/>
      <c r="CI53" s="33"/>
      <c r="CJ53" s="33"/>
      <c r="CK53" s="33"/>
      <c r="CL53" s="33"/>
      <c r="CM53" s="33"/>
      <c r="CN53" s="33"/>
      <c r="CO53" s="33"/>
      <c r="CP53" s="33"/>
      <c r="CQ53" s="33"/>
      <c r="CR53" s="33"/>
      <c r="CS53" s="33"/>
      <c r="CT53" s="33"/>
      <c r="CU53" s="33"/>
      <c r="CV53" s="33"/>
      <c r="CW53" s="33"/>
      <c r="CX53" s="33"/>
      <c r="CY53" s="33"/>
      <c r="CZ53" s="33"/>
      <c r="DA53" s="33"/>
      <c r="DB53" s="33"/>
      <c r="DC53" s="33"/>
      <c r="DD53" s="33"/>
      <c r="DE53" s="33"/>
      <c r="DF53" s="33"/>
      <c r="DG53" s="33"/>
      <c r="DH53" s="33"/>
      <c r="DI53" s="33"/>
      <c r="DJ53" s="33"/>
      <c r="DK53" s="33"/>
      <c r="DL53" s="33"/>
      <c r="DM53" s="33"/>
      <c r="DN53" s="33"/>
      <c r="DO53" s="33"/>
      <c r="DP53" s="33"/>
      <c r="DQ53" s="33"/>
      <c r="DR53" s="33"/>
      <c r="DS53" s="33"/>
      <c r="DT53" s="33"/>
      <c r="DU53" s="33"/>
      <c r="DV53" s="33"/>
      <c r="DW53" s="33"/>
      <c r="DX53" s="33"/>
      <c r="DY53" s="33"/>
      <c r="DZ53" s="33"/>
      <c r="EA53" s="33"/>
      <c r="EB53" s="33"/>
      <c r="EC53" s="33"/>
      <c r="ED53" s="33"/>
      <c r="EE53" s="33"/>
      <c r="EF53" s="33"/>
      <c r="EG53" s="33"/>
      <c r="EH53" s="6"/>
      <c r="EI53" s="6"/>
    </row>
    <row r="54" spans="1:150" x14ac:dyDescent="0.3">
      <c r="A54" s="67" t="s">
        <v>102</v>
      </c>
      <c r="B54" s="68" t="s">
        <v>103</v>
      </c>
      <c r="C54" s="45"/>
      <c r="D54" s="86"/>
      <c r="E54" s="86"/>
      <c r="F54" s="45"/>
      <c r="G54" s="45"/>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33"/>
      <c r="AS54" s="33"/>
      <c r="AT54" s="33"/>
      <c r="AU54" s="33"/>
      <c r="AV54" s="33"/>
      <c r="AW54" s="33"/>
      <c r="AX54" s="33"/>
      <c r="AY54" s="33"/>
      <c r="AZ54" s="33"/>
      <c r="BA54" s="33"/>
      <c r="BB54" s="33"/>
      <c r="BC54" s="33"/>
      <c r="BD54" s="33"/>
      <c r="BE54" s="33"/>
      <c r="BF54" s="33"/>
      <c r="BG54" s="33"/>
      <c r="BH54" s="33"/>
      <c r="BI54" s="33"/>
      <c r="BJ54" s="33"/>
      <c r="BK54" s="33"/>
      <c r="BL54" s="33"/>
      <c r="BM54" s="33"/>
      <c r="BN54" s="33"/>
      <c r="BO54" s="33"/>
      <c r="BP54" s="33"/>
      <c r="BQ54" s="33"/>
      <c r="BR54" s="33"/>
      <c r="BS54" s="33"/>
      <c r="BT54" s="33"/>
      <c r="BU54" s="33"/>
      <c r="BV54" s="33"/>
      <c r="BW54" s="33"/>
      <c r="BX54" s="33"/>
      <c r="BY54" s="33"/>
      <c r="BZ54" s="33"/>
      <c r="CA54" s="33"/>
      <c r="CB54" s="33"/>
      <c r="CC54" s="33"/>
      <c r="CD54" s="33"/>
      <c r="CE54" s="33"/>
      <c r="CF54" s="33"/>
      <c r="CG54" s="33"/>
      <c r="CH54" s="33"/>
      <c r="CI54" s="33"/>
      <c r="CJ54" s="33"/>
      <c r="CK54" s="33"/>
      <c r="CL54" s="33"/>
      <c r="CM54" s="33"/>
      <c r="CN54" s="33"/>
      <c r="CO54" s="33"/>
      <c r="CP54" s="33"/>
      <c r="CQ54" s="33"/>
      <c r="CR54" s="33"/>
      <c r="CS54" s="33"/>
      <c r="CT54" s="33"/>
      <c r="CU54" s="33"/>
      <c r="CV54" s="33"/>
      <c r="CW54" s="33"/>
      <c r="CX54" s="33"/>
      <c r="CY54" s="33"/>
      <c r="CZ54" s="33"/>
      <c r="DA54" s="33"/>
      <c r="DB54" s="33"/>
      <c r="DC54" s="33"/>
      <c r="DD54" s="33"/>
      <c r="DE54" s="33"/>
      <c r="DF54" s="33"/>
      <c r="DG54" s="33"/>
      <c r="DH54" s="33"/>
      <c r="DI54" s="33"/>
      <c r="DJ54" s="33"/>
      <c r="DK54" s="33"/>
      <c r="DL54" s="33"/>
      <c r="DM54" s="33"/>
      <c r="DN54" s="33"/>
      <c r="DO54" s="33"/>
      <c r="DP54" s="33"/>
      <c r="DQ54" s="33"/>
      <c r="DR54" s="33"/>
      <c r="DS54" s="33"/>
      <c r="DT54" s="33"/>
      <c r="DU54" s="33"/>
      <c r="DV54" s="33"/>
      <c r="DW54" s="33"/>
      <c r="DX54" s="33"/>
      <c r="DY54" s="33"/>
      <c r="DZ54" s="33"/>
      <c r="EA54" s="33"/>
      <c r="EB54" s="33"/>
      <c r="EC54" s="33"/>
      <c r="ED54" s="33"/>
      <c r="EE54" s="33"/>
      <c r="EF54" s="33"/>
      <c r="EG54" s="33"/>
      <c r="EH54" s="6"/>
      <c r="EI54" s="6"/>
    </row>
    <row r="55" spans="1:150" x14ac:dyDescent="0.3">
      <c r="A55" s="65" t="s">
        <v>104</v>
      </c>
      <c r="B55" s="66" t="s">
        <v>105</v>
      </c>
      <c r="C55" s="86">
        <f>+C56</f>
        <v>0</v>
      </c>
      <c r="D55" s="86">
        <f t="shared" ref="D55:G55" si="11">+D56</f>
        <v>0</v>
      </c>
      <c r="E55" s="86">
        <f t="shared" si="11"/>
        <v>0</v>
      </c>
      <c r="F55" s="86">
        <f t="shared" si="11"/>
        <v>0</v>
      </c>
      <c r="G55" s="86">
        <f t="shared" si="11"/>
        <v>0</v>
      </c>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33"/>
      <c r="AS55" s="33"/>
      <c r="AT55" s="33"/>
      <c r="AU55" s="33"/>
      <c r="AV55" s="33"/>
      <c r="AW55" s="33"/>
      <c r="AX55" s="33"/>
      <c r="AY55" s="33"/>
      <c r="AZ55" s="33"/>
      <c r="BA55" s="33"/>
      <c r="BB55" s="33"/>
      <c r="BC55" s="33"/>
      <c r="BD55" s="33"/>
      <c r="BE55" s="33"/>
      <c r="BF55" s="33"/>
      <c r="BG55" s="33"/>
      <c r="BH55" s="33"/>
      <c r="BI55" s="33"/>
      <c r="BJ55" s="33"/>
      <c r="BK55" s="33"/>
      <c r="BL55" s="33"/>
      <c r="BM55" s="33"/>
      <c r="BN55" s="33"/>
      <c r="BO55" s="33"/>
      <c r="BP55" s="33"/>
      <c r="BQ55" s="33"/>
      <c r="BR55" s="33"/>
      <c r="BS55" s="33"/>
      <c r="BT55" s="33"/>
      <c r="BU55" s="33"/>
      <c r="BV55" s="33"/>
      <c r="BW55" s="33"/>
      <c r="BX55" s="33"/>
      <c r="BY55" s="33"/>
      <c r="BZ55" s="33"/>
      <c r="CA55" s="33"/>
      <c r="CB55" s="33"/>
      <c r="CC55" s="33"/>
      <c r="CD55" s="33"/>
      <c r="CE55" s="33"/>
      <c r="CF55" s="33"/>
      <c r="CG55" s="33"/>
      <c r="CH55" s="33"/>
      <c r="CI55" s="33"/>
      <c r="CJ55" s="33"/>
      <c r="CK55" s="33"/>
      <c r="CL55" s="33"/>
      <c r="CM55" s="33"/>
      <c r="CN55" s="33"/>
      <c r="CO55" s="33"/>
      <c r="CP55" s="33"/>
      <c r="CQ55" s="33"/>
      <c r="CR55" s="33"/>
      <c r="CS55" s="33"/>
      <c r="CT55" s="33"/>
      <c r="CU55" s="33"/>
      <c r="CV55" s="33"/>
      <c r="CW55" s="33"/>
      <c r="CX55" s="33"/>
      <c r="CY55" s="33"/>
      <c r="CZ55" s="33"/>
      <c r="DA55" s="33"/>
      <c r="DB55" s="33"/>
      <c r="DC55" s="33"/>
      <c r="DD55" s="33"/>
      <c r="DE55" s="33"/>
      <c r="DF55" s="33"/>
      <c r="DG55" s="33"/>
      <c r="DH55" s="33"/>
      <c r="DI55" s="33"/>
      <c r="DJ55" s="33"/>
      <c r="DK55" s="33"/>
      <c r="DL55" s="33"/>
      <c r="DM55" s="33"/>
      <c r="DN55" s="33"/>
      <c r="DO55" s="33"/>
      <c r="DP55" s="33"/>
      <c r="DQ55" s="33"/>
      <c r="DR55" s="33"/>
      <c r="DS55" s="33"/>
      <c r="DT55" s="33"/>
      <c r="DU55" s="33"/>
      <c r="DV55" s="33"/>
      <c r="DW55" s="33"/>
      <c r="DX55" s="33"/>
      <c r="DY55" s="33"/>
      <c r="DZ55" s="33"/>
      <c r="EA55" s="33"/>
      <c r="EB55" s="33"/>
      <c r="EC55" s="33"/>
      <c r="ED55" s="33"/>
      <c r="EE55" s="33"/>
      <c r="EF55" s="33"/>
      <c r="EG55" s="33"/>
      <c r="EH55" s="6"/>
      <c r="EI55" s="6"/>
    </row>
    <row r="56" spans="1:150" x14ac:dyDescent="0.3">
      <c r="A56" s="67" t="s">
        <v>106</v>
      </c>
      <c r="B56" s="68" t="s">
        <v>107</v>
      </c>
      <c r="C56" s="45"/>
      <c r="D56" s="86"/>
      <c r="E56" s="86"/>
      <c r="F56" s="45"/>
      <c r="G56" s="45"/>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c r="AL56" s="33"/>
      <c r="AM56" s="33"/>
      <c r="AN56" s="33"/>
      <c r="AO56" s="33"/>
      <c r="AP56" s="33"/>
      <c r="AQ56" s="33"/>
      <c r="AR56" s="33"/>
      <c r="AS56" s="33"/>
      <c r="AT56" s="33"/>
      <c r="AU56" s="33"/>
      <c r="AV56" s="33"/>
      <c r="AW56" s="33"/>
      <c r="AX56" s="33"/>
      <c r="AY56" s="33"/>
      <c r="AZ56" s="33"/>
      <c r="BA56" s="33"/>
      <c r="BB56" s="33"/>
      <c r="BC56" s="33"/>
      <c r="BD56" s="33"/>
      <c r="BE56" s="33"/>
      <c r="BF56" s="33"/>
      <c r="BG56" s="33"/>
      <c r="BH56" s="33"/>
      <c r="BI56" s="33"/>
      <c r="BJ56" s="33"/>
      <c r="BK56" s="33"/>
      <c r="BL56" s="33"/>
      <c r="BM56" s="33"/>
      <c r="BN56" s="33"/>
      <c r="BO56" s="33"/>
      <c r="BP56" s="33"/>
      <c r="BQ56" s="33"/>
      <c r="BR56" s="33"/>
      <c r="BS56" s="33"/>
      <c r="BT56" s="33"/>
      <c r="BU56" s="33"/>
      <c r="BV56" s="33"/>
      <c r="BW56" s="33"/>
      <c r="BX56" s="33"/>
      <c r="BY56" s="33"/>
      <c r="BZ56" s="33"/>
      <c r="CA56" s="33"/>
      <c r="CB56" s="33"/>
      <c r="CC56" s="33"/>
      <c r="CD56" s="33"/>
      <c r="CE56" s="33"/>
      <c r="CF56" s="33"/>
      <c r="CG56" s="33"/>
      <c r="CH56" s="33"/>
      <c r="CI56" s="33"/>
      <c r="CJ56" s="33"/>
      <c r="CK56" s="33"/>
      <c r="CL56" s="33"/>
      <c r="CM56" s="33"/>
      <c r="CN56" s="33"/>
      <c r="CO56" s="33"/>
      <c r="CP56" s="33"/>
      <c r="CQ56" s="33"/>
      <c r="CR56" s="33"/>
      <c r="CS56" s="33"/>
      <c r="CT56" s="33"/>
      <c r="CU56" s="33"/>
      <c r="CV56" s="33"/>
      <c r="CW56" s="33"/>
      <c r="CX56" s="33"/>
      <c r="CY56" s="33"/>
      <c r="CZ56" s="33"/>
      <c r="DA56" s="33"/>
      <c r="DB56" s="33"/>
      <c r="DC56" s="33"/>
      <c r="DD56" s="33"/>
      <c r="DE56" s="33"/>
      <c r="DF56" s="33"/>
      <c r="DG56" s="33"/>
      <c r="DH56" s="33"/>
      <c r="DI56" s="33"/>
      <c r="DJ56" s="33"/>
      <c r="DK56" s="33"/>
      <c r="DL56" s="33"/>
      <c r="DM56" s="33"/>
      <c r="DN56" s="33"/>
      <c r="DO56" s="33"/>
      <c r="DP56" s="33"/>
      <c r="DQ56" s="33"/>
      <c r="DR56" s="33"/>
      <c r="DS56" s="33"/>
      <c r="DT56" s="33"/>
      <c r="DU56" s="33"/>
      <c r="DV56" s="33"/>
      <c r="DW56" s="33"/>
      <c r="DX56" s="33"/>
      <c r="DY56" s="33"/>
      <c r="DZ56" s="33"/>
      <c r="EA56" s="33"/>
      <c r="EB56" s="33"/>
      <c r="EC56" s="33"/>
      <c r="ED56" s="33"/>
      <c r="EE56" s="33"/>
      <c r="EF56" s="33"/>
      <c r="EG56" s="33"/>
      <c r="EH56" s="6"/>
      <c r="EI56" s="6"/>
    </row>
    <row r="57" spans="1:150" s="19" customFormat="1" x14ac:dyDescent="0.3">
      <c r="A57" s="65" t="s">
        <v>108</v>
      </c>
      <c r="B57" s="66" t="s">
        <v>109</v>
      </c>
      <c r="C57" s="86">
        <f>+C58+C62</f>
        <v>0</v>
      </c>
      <c r="D57" s="86">
        <f t="shared" ref="D57:G57" si="12">+D58+D62</f>
        <v>212000</v>
      </c>
      <c r="E57" s="86">
        <f t="shared" si="12"/>
        <v>0</v>
      </c>
      <c r="F57" s="86">
        <f t="shared" si="12"/>
        <v>285118.25</v>
      </c>
      <c r="G57" s="86">
        <f t="shared" si="12"/>
        <v>9231</v>
      </c>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c r="AL57" s="33"/>
      <c r="AM57" s="33"/>
      <c r="AN57" s="33"/>
      <c r="AO57" s="33"/>
      <c r="AP57" s="33"/>
      <c r="AQ57" s="33"/>
      <c r="AR57" s="33"/>
      <c r="AS57" s="33"/>
      <c r="AT57" s="33"/>
      <c r="AU57" s="33"/>
      <c r="AV57" s="33"/>
      <c r="AW57" s="33"/>
      <c r="AX57" s="33"/>
      <c r="AY57" s="33"/>
      <c r="AZ57" s="33"/>
      <c r="BA57" s="33"/>
      <c r="BB57" s="33"/>
      <c r="BC57" s="33"/>
      <c r="BD57" s="33"/>
      <c r="BE57" s="33"/>
      <c r="BF57" s="33"/>
      <c r="BG57" s="33"/>
      <c r="BH57" s="33"/>
      <c r="BI57" s="33"/>
      <c r="BJ57" s="33"/>
      <c r="BK57" s="33"/>
      <c r="BL57" s="33"/>
      <c r="BM57" s="33"/>
      <c r="BN57" s="33"/>
      <c r="BO57" s="33"/>
      <c r="BP57" s="33"/>
      <c r="BQ57" s="33"/>
      <c r="BR57" s="33"/>
      <c r="BS57" s="33"/>
      <c r="BT57" s="33"/>
      <c r="BU57" s="33"/>
      <c r="BV57" s="33"/>
      <c r="BW57" s="33"/>
      <c r="BX57" s="33"/>
      <c r="BY57" s="33"/>
      <c r="BZ57" s="33"/>
      <c r="CA57" s="33"/>
      <c r="CB57" s="33"/>
      <c r="CC57" s="33"/>
      <c r="CD57" s="33"/>
      <c r="CE57" s="33"/>
      <c r="CF57" s="33"/>
      <c r="CG57" s="33"/>
      <c r="CH57" s="33"/>
      <c r="CI57" s="33"/>
      <c r="CJ57" s="33"/>
      <c r="CK57" s="33"/>
      <c r="CL57" s="33"/>
      <c r="CM57" s="33"/>
      <c r="CN57" s="33"/>
      <c r="CO57" s="33"/>
      <c r="CP57" s="33"/>
      <c r="CQ57" s="33"/>
      <c r="CR57" s="33"/>
      <c r="CS57" s="33"/>
      <c r="CT57" s="33"/>
      <c r="CU57" s="33"/>
      <c r="CV57" s="33"/>
      <c r="CW57" s="33"/>
      <c r="CX57" s="33"/>
      <c r="CY57" s="33"/>
      <c r="CZ57" s="33"/>
      <c r="DA57" s="33"/>
      <c r="DB57" s="33"/>
      <c r="DC57" s="33"/>
      <c r="DD57" s="33"/>
      <c r="DE57" s="33"/>
      <c r="DF57" s="33"/>
      <c r="DG57" s="33"/>
      <c r="DH57" s="33"/>
      <c r="DI57" s="33"/>
      <c r="DJ57" s="33"/>
      <c r="DK57" s="33"/>
      <c r="DL57" s="33"/>
      <c r="DM57" s="33"/>
      <c r="DN57" s="33"/>
      <c r="DO57" s="33"/>
      <c r="DP57" s="33"/>
      <c r="DQ57" s="33"/>
      <c r="DR57" s="33"/>
      <c r="DS57" s="33"/>
      <c r="DT57" s="33"/>
      <c r="DU57" s="33"/>
      <c r="DV57" s="33"/>
      <c r="DW57" s="33"/>
      <c r="DX57" s="33"/>
      <c r="DY57" s="33"/>
      <c r="DZ57" s="33"/>
      <c r="EA57" s="33"/>
      <c r="EB57" s="33"/>
      <c r="EC57" s="33"/>
      <c r="ED57" s="33"/>
      <c r="EE57" s="33"/>
      <c r="EF57" s="33"/>
      <c r="EG57" s="33"/>
      <c r="EH57" s="33"/>
      <c r="EI57" s="33"/>
      <c r="EJ57" s="74"/>
      <c r="EK57" s="74"/>
      <c r="EL57" s="74"/>
      <c r="EM57" s="74"/>
      <c r="EN57" s="74"/>
      <c r="EO57" s="74"/>
      <c r="EP57" s="74"/>
      <c r="EQ57" s="74"/>
      <c r="ER57" s="74"/>
      <c r="ES57" s="74"/>
      <c r="ET57" s="74"/>
    </row>
    <row r="58" spans="1:150" x14ac:dyDescent="0.3">
      <c r="A58" s="65" t="s">
        <v>110</v>
      </c>
      <c r="B58" s="66" t="s">
        <v>111</v>
      </c>
      <c r="C58" s="86">
        <f>C61+C59+C60</f>
        <v>0</v>
      </c>
      <c r="D58" s="86">
        <f t="shared" ref="D58:G58" si="13">D61+D59+D60</f>
        <v>212000</v>
      </c>
      <c r="E58" s="86">
        <f t="shared" si="13"/>
        <v>0</v>
      </c>
      <c r="F58" s="86">
        <f t="shared" si="13"/>
        <v>285118.25</v>
      </c>
      <c r="G58" s="86">
        <f t="shared" si="13"/>
        <v>9231</v>
      </c>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3"/>
      <c r="DW58" s="33"/>
      <c r="DX58" s="33"/>
      <c r="DY58" s="33"/>
      <c r="DZ58" s="33"/>
      <c r="EA58" s="33"/>
      <c r="EB58" s="33"/>
      <c r="EC58" s="33"/>
      <c r="ED58" s="33"/>
      <c r="EE58" s="33"/>
      <c r="EF58" s="33"/>
      <c r="EG58" s="33"/>
      <c r="EH58" s="6"/>
      <c r="EI58" s="6"/>
    </row>
    <row r="59" spans="1:150" x14ac:dyDescent="0.3">
      <c r="A59" s="75" t="s">
        <v>112</v>
      </c>
      <c r="B59" s="66" t="s">
        <v>113</v>
      </c>
      <c r="C59" s="86"/>
      <c r="D59" s="86"/>
      <c r="E59" s="86"/>
      <c r="F59" s="86">
        <v>-739</v>
      </c>
      <c r="G59" s="86">
        <v>-739</v>
      </c>
      <c r="H59" s="33"/>
      <c r="I59" s="33"/>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3"/>
      <c r="DW59" s="33"/>
      <c r="DX59" s="33"/>
      <c r="DY59" s="33"/>
      <c r="DZ59" s="33"/>
      <c r="EA59" s="33"/>
      <c r="EB59" s="33"/>
      <c r="EC59" s="33"/>
      <c r="ED59" s="33"/>
      <c r="EE59" s="33"/>
      <c r="EF59" s="33"/>
      <c r="EG59" s="33"/>
      <c r="EH59" s="6"/>
      <c r="EI59" s="6"/>
    </row>
    <row r="60" spans="1:150" x14ac:dyDescent="0.3">
      <c r="A60" s="75" t="s">
        <v>114</v>
      </c>
      <c r="B60" s="66" t="s">
        <v>115</v>
      </c>
      <c r="C60" s="86"/>
      <c r="D60" s="86"/>
      <c r="E60" s="86"/>
      <c r="F60" s="86"/>
      <c r="G60" s="86"/>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3"/>
      <c r="AJ60" s="33"/>
      <c r="AK60" s="33"/>
      <c r="AL60" s="33"/>
      <c r="AM60" s="33"/>
      <c r="AN60" s="33"/>
      <c r="AO60" s="33"/>
      <c r="AP60" s="33"/>
      <c r="AQ60" s="33"/>
      <c r="AR60" s="33"/>
      <c r="AS60" s="33"/>
      <c r="AT60" s="33"/>
      <c r="AU60" s="33"/>
      <c r="AV60" s="33"/>
      <c r="AW60" s="33"/>
      <c r="AX60" s="33"/>
      <c r="AY60" s="33"/>
      <c r="AZ60" s="33"/>
      <c r="BA60" s="33"/>
      <c r="BB60" s="33"/>
      <c r="BC60" s="33"/>
      <c r="BD60" s="33"/>
      <c r="BE60" s="33"/>
      <c r="BF60" s="33"/>
      <c r="BG60" s="33"/>
      <c r="BH60" s="33"/>
      <c r="BI60" s="33"/>
      <c r="BJ60" s="33"/>
      <c r="BK60" s="33"/>
      <c r="BL60" s="33"/>
      <c r="BM60" s="33"/>
      <c r="BN60" s="33"/>
      <c r="BO60" s="33"/>
      <c r="BP60" s="33"/>
      <c r="BQ60" s="33"/>
      <c r="BR60" s="33"/>
      <c r="BS60" s="33"/>
      <c r="BT60" s="33"/>
      <c r="BU60" s="33"/>
      <c r="BV60" s="33"/>
      <c r="BW60" s="33"/>
      <c r="BX60" s="33"/>
      <c r="BY60" s="33"/>
      <c r="BZ60" s="33"/>
      <c r="CA60" s="33"/>
      <c r="CB60" s="33"/>
      <c r="CC60" s="33"/>
      <c r="CD60" s="33"/>
      <c r="CE60" s="33"/>
      <c r="CF60" s="33"/>
      <c r="CG60" s="33"/>
      <c r="CH60" s="33"/>
      <c r="CI60" s="33"/>
      <c r="CJ60" s="33"/>
      <c r="CK60" s="33"/>
      <c r="CL60" s="33"/>
      <c r="CM60" s="33"/>
      <c r="CN60" s="33"/>
      <c r="CO60" s="33"/>
      <c r="CP60" s="33"/>
      <c r="CQ60" s="33"/>
      <c r="CR60" s="33"/>
      <c r="CS60" s="33"/>
      <c r="CT60" s="33"/>
      <c r="CU60" s="33"/>
      <c r="CV60" s="33"/>
      <c r="CW60" s="33"/>
      <c r="CX60" s="33"/>
      <c r="CY60" s="33"/>
      <c r="CZ60" s="33"/>
      <c r="DA60" s="33"/>
      <c r="DB60" s="33"/>
      <c r="DC60" s="33"/>
      <c r="DD60" s="33"/>
      <c r="DE60" s="33"/>
      <c r="DF60" s="33"/>
      <c r="DG60" s="33"/>
      <c r="DH60" s="33"/>
      <c r="DI60" s="33"/>
      <c r="DJ60" s="33"/>
      <c r="DK60" s="33"/>
      <c r="DL60" s="33"/>
      <c r="DM60" s="33"/>
      <c r="DN60" s="33"/>
      <c r="DO60" s="33"/>
      <c r="DP60" s="33"/>
      <c r="DQ60" s="33"/>
      <c r="DR60" s="33"/>
      <c r="DS60" s="33"/>
      <c r="DT60" s="33"/>
      <c r="DU60" s="33"/>
      <c r="DV60" s="33"/>
      <c r="DW60" s="33"/>
      <c r="DX60" s="33"/>
      <c r="DY60" s="33"/>
      <c r="DZ60" s="33"/>
      <c r="EA60" s="33"/>
      <c r="EB60" s="33"/>
      <c r="EC60" s="33"/>
      <c r="ED60" s="33"/>
      <c r="EE60" s="33"/>
      <c r="EF60" s="33"/>
      <c r="EG60" s="33"/>
      <c r="EH60" s="6"/>
      <c r="EI60" s="6"/>
    </row>
    <row r="61" spans="1:150" x14ac:dyDescent="0.3">
      <c r="A61" s="67" t="s">
        <v>116</v>
      </c>
      <c r="B61" s="76" t="s">
        <v>117</v>
      </c>
      <c r="C61" s="45"/>
      <c r="D61" s="86">
        <v>212000</v>
      </c>
      <c r="E61" s="86"/>
      <c r="F61" s="45">
        <f>275887.25+9970</f>
        <v>285857.25</v>
      </c>
      <c r="G61" s="45">
        <v>9970</v>
      </c>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6"/>
      <c r="EI61" s="6"/>
    </row>
    <row r="62" spans="1:150" ht="19.5" customHeight="1" x14ac:dyDescent="0.3">
      <c r="A62" s="65" t="s">
        <v>118</v>
      </c>
      <c r="B62" s="66" t="s">
        <v>119</v>
      </c>
      <c r="C62" s="86">
        <f>C63</f>
        <v>0</v>
      </c>
      <c r="D62" s="86">
        <f t="shared" ref="D62:G62" si="14">D63</f>
        <v>0</v>
      </c>
      <c r="E62" s="86">
        <f t="shared" si="14"/>
        <v>0</v>
      </c>
      <c r="F62" s="86">
        <f t="shared" si="14"/>
        <v>0</v>
      </c>
      <c r="G62" s="86">
        <f t="shared" si="14"/>
        <v>0</v>
      </c>
      <c r="H62" s="33"/>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c r="AS62" s="33"/>
      <c r="AT62" s="33"/>
      <c r="AU62" s="33"/>
      <c r="AV62" s="33"/>
      <c r="AW62" s="33"/>
      <c r="AX62" s="33"/>
      <c r="AY62" s="33"/>
      <c r="AZ62" s="33"/>
      <c r="BA62" s="33"/>
      <c r="BB62" s="33"/>
      <c r="BC62" s="33"/>
      <c r="BD62" s="33"/>
      <c r="BE62" s="33"/>
      <c r="BF62" s="33"/>
      <c r="BG62" s="33"/>
      <c r="BH62" s="33"/>
      <c r="BI62" s="33"/>
      <c r="BJ62" s="33"/>
      <c r="BK62" s="33"/>
      <c r="BL62" s="33"/>
      <c r="BM62" s="33"/>
      <c r="BN62" s="33"/>
      <c r="BO62" s="33"/>
      <c r="BP62" s="33"/>
      <c r="BQ62" s="33"/>
      <c r="BR62" s="33"/>
      <c r="BS62" s="33"/>
      <c r="BT62" s="33"/>
      <c r="BU62" s="33"/>
      <c r="BV62" s="33"/>
      <c r="BW62" s="33"/>
      <c r="BX62" s="33"/>
      <c r="BY62" s="33"/>
      <c r="BZ62" s="33"/>
      <c r="CA62" s="33"/>
      <c r="CB62" s="33"/>
      <c r="CC62" s="33"/>
      <c r="CD62" s="33"/>
      <c r="CE62" s="33"/>
      <c r="CF62" s="33"/>
      <c r="CG62" s="33"/>
      <c r="CH62" s="33"/>
      <c r="CI62" s="33"/>
      <c r="CJ62" s="33"/>
      <c r="CK62" s="33"/>
      <c r="CL62" s="33"/>
      <c r="CM62" s="33"/>
      <c r="CN62" s="33"/>
      <c r="CO62" s="33"/>
      <c r="CP62" s="33"/>
      <c r="CQ62" s="33"/>
      <c r="CR62" s="33"/>
      <c r="CS62" s="33"/>
      <c r="CT62" s="33"/>
      <c r="CU62" s="33"/>
      <c r="CV62" s="33"/>
      <c r="CW62" s="33"/>
      <c r="CX62" s="33"/>
      <c r="CY62" s="33"/>
      <c r="CZ62" s="33"/>
      <c r="DA62" s="33"/>
      <c r="DB62" s="33"/>
      <c r="DC62" s="33"/>
      <c r="DD62" s="33"/>
      <c r="DE62" s="33"/>
      <c r="DF62" s="33"/>
      <c r="DG62" s="33"/>
      <c r="DH62" s="33"/>
      <c r="DI62" s="33"/>
      <c r="DJ62" s="33"/>
      <c r="DK62" s="33"/>
      <c r="DL62" s="33"/>
      <c r="DM62" s="33"/>
      <c r="DN62" s="33"/>
      <c r="DO62" s="33"/>
      <c r="DP62" s="33"/>
      <c r="DQ62" s="33"/>
      <c r="DR62" s="33"/>
      <c r="DS62" s="33"/>
      <c r="DT62" s="33"/>
      <c r="DU62" s="33"/>
      <c r="DV62" s="33"/>
      <c r="DW62" s="33"/>
      <c r="DX62" s="33"/>
      <c r="DY62" s="33"/>
      <c r="DZ62" s="33"/>
      <c r="EA62" s="33"/>
      <c r="EB62" s="33"/>
      <c r="EC62" s="33"/>
      <c r="ED62" s="33"/>
      <c r="EE62" s="33"/>
      <c r="EF62" s="33"/>
      <c r="EG62" s="33"/>
      <c r="EH62" s="6"/>
      <c r="EI62" s="6"/>
    </row>
    <row r="63" spans="1:150" x14ac:dyDescent="0.3">
      <c r="A63" s="67" t="s">
        <v>120</v>
      </c>
      <c r="B63" s="76" t="s">
        <v>121</v>
      </c>
      <c r="C63" s="45"/>
      <c r="D63" s="86"/>
      <c r="E63" s="86"/>
      <c r="F63" s="45"/>
      <c r="G63" s="45"/>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33"/>
      <c r="AS63" s="33"/>
      <c r="AT63" s="33"/>
      <c r="AU63" s="33"/>
      <c r="AV63" s="33"/>
      <c r="AW63" s="33"/>
      <c r="AX63" s="33"/>
      <c r="AY63" s="33"/>
      <c r="AZ63" s="33"/>
      <c r="BA63" s="33"/>
      <c r="BB63" s="33"/>
      <c r="BC63" s="33"/>
      <c r="BD63" s="33"/>
      <c r="BE63" s="33"/>
      <c r="BF63" s="33"/>
      <c r="BG63" s="33"/>
      <c r="BH63" s="33"/>
      <c r="BI63" s="33"/>
      <c r="BJ63" s="33"/>
      <c r="BK63" s="33"/>
      <c r="BL63" s="33"/>
      <c r="BM63" s="33"/>
      <c r="BN63" s="33"/>
      <c r="BO63" s="33"/>
      <c r="BP63" s="33"/>
      <c r="BQ63" s="33"/>
      <c r="BR63" s="33"/>
      <c r="BS63" s="33"/>
      <c r="BT63" s="33"/>
      <c r="BU63" s="33"/>
      <c r="BV63" s="33"/>
      <c r="BW63" s="33"/>
      <c r="BX63" s="33"/>
      <c r="BY63" s="33"/>
      <c r="BZ63" s="33"/>
      <c r="CA63" s="33"/>
      <c r="CB63" s="33"/>
      <c r="CC63" s="33"/>
      <c r="CD63" s="33"/>
      <c r="CE63" s="33"/>
      <c r="CF63" s="33"/>
      <c r="CG63" s="33"/>
      <c r="CH63" s="33"/>
      <c r="CI63" s="33"/>
      <c r="CJ63" s="33"/>
      <c r="CK63" s="33"/>
      <c r="CL63" s="33"/>
      <c r="CM63" s="33"/>
      <c r="CN63" s="33"/>
      <c r="CO63" s="33"/>
      <c r="CP63" s="33"/>
      <c r="CQ63" s="33"/>
      <c r="CR63" s="33"/>
      <c r="CS63" s="33"/>
      <c r="CT63" s="33"/>
      <c r="CU63" s="33"/>
      <c r="CV63" s="33"/>
      <c r="CW63" s="33"/>
      <c r="CX63" s="33"/>
      <c r="CY63" s="33"/>
      <c r="CZ63" s="33"/>
      <c r="DA63" s="33"/>
      <c r="DB63" s="33"/>
      <c r="DC63" s="33"/>
      <c r="DD63" s="33"/>
      <c r="DE63" s="33"/>
      <c r="DF63" s="33"/>
      <c r="DG63" s="33"/>
      <c r="DH63" s="33"/>
      <c r="DI63" s="33"/>
      <c r="DJ63" s="33"/>
      <c r="DK63" s="33"/>
      <c r="DL63" s="33"/>
      <c r="DM63" s="33"/>
      <c r="DN63" s="33"/>
      <c r="DO63" s="33"/>
      <c r="DP63" s="33"/>
      <c r="DQ63" s="33"/>
      <c r="DR63" s="33"/>
      <c r="DS63" s="33"/>
      <c r="DT63" s="33"/>
      <c r="DU63" s="33"/>
      <c r="DV63" s="33"/>
      <c r="DW63" s="33"/>
      <c r="DX63" s="33"/>
      <c r="DY63" s="33"/>
      <c r="DZ63" s="33"/>
      <c r="EA63" s="33"/>
      <c r="EB63" s="33"/>
      <c r="EC63" s="33"/>
      <c r="ED63" s="33"/>
      <c r="EE63" s="33"/>
      <c r="EF63" s="33"/>
      <c r="EG63" s="33"/>
      <c r="EH63" s="6"/>
      <c r="EI63" s="6"/>
    </row>
    <row r="64" spans="1:150" x14ac:dyDescent="0.3">
      <c r="A64" s="65" t="s">
        <v>122</v>
      </c>
      <c r="B64" s="66" t="s">
        <v>123</v>
      </c>
      <c r="C64" s="86">
        <f>+C65</f>
        <v>0</v>
      </c>
      <c r="D64" s="86">
        <f t="shared" ref="D64:G64" si="15">+D65</f>
        <v>109408170</v>
      </c>
      <c r="E64" s="86">
        <f t="shared" si="15"/>
        <v>0</v>
      </c>
      <c r="F64" s="86">
        <f t="shared" si="15"/>
        <v>-13</v>
      </c>
      <c r="G64" s="86">
        <f t="shared" si="15"/>
        <v>0</v>
      </c>
      <c r="H64" s="33"/>
      <c r="I64" s="33"/>
      <c r="J64" s="33"/>
      <c r="K64" s="33"/>
      <c r="L64" s="33"/>
      <c r="M64" s="33"/>
      <c r="N64" s="33"/>
      <c r="O64" s="33"/>
      <c r="P64" s="33"/>
      <c r="Q64" s="33"/>
      <c r="R64" s="33"/>
      <c r="S64" s="33"/>
      <c r="T64" s="33"/>
      <c r="U64" s="33"/>
      <c r="V64" s="33"/>
      <c r="W64" s="33"/>
      <c r="X64" s="33"/>
      <c r="Y64" s="33"/>
      <c r="Z64" s="33"/>
      <c r="AA64" s="33"/>
      <c r="AB64" s="33"/>
      <c r="AC64" s="33"/>
      <c r="AD64" s="33"/>
      <c r="AE64" s="33"/>
      <c r="AF64" s="33"/>
      <c r="AG64" s="33"/>
      <c r="AH64" s="33"/>
      <c r="AI64" s="33"/>
      <c r="AJ64" s="33"/>
      <c r="AK64" s="33"/>
      <c r="AL64" s="33"/>
      <c r="AM64" s="33"/>
      <c r="AN64" s="33"/>
      <c r="AO64" s="33"/>
      <c r="AP64" s="33"/>
      <c r="AQ64" s="33"/>
      <c r="AR64" s="33"/>
      <c r="AS64" s="33"/>
      <c r="AT64" s="33"/>
      <c r="AU64" s="33"/>
      <c r="AV64" s="33"/>
      <c r="AW64" s="33"/>
      <c r="AX64" s="33"/>
      <c r="AY64" s="33"/>
      <c r="AZ64" s="33"/>
      <c r="BA64" s="33"/>
      <c r="BB64" s="33"/>
      <c r="BC64" s="33"/>
      <c r="BD64" s="33"/>
      <c r="BE64" s="33"/>
      <c r="BF64" s="33"/>
      <c r="BG64" s="33"/>
      <c r="BH64" s="33"/>
      <c r="BI64" s="33"/>
      <c r="BJ64" s="33"/>
      <c r="BK64" s="33"/>
      <c r="BL64" s="33"/>
      <c r="BM64" s="33"/>
      <c r="BN64" s="33"/>
      <c r="BO64" s="33"/>
      <c r="BP64" s="33"/>
      <c r="BQ64" s="33"/>
      <c r="BR64" s="33"/>
      <c r="BS64" s="33"/>
      <c r="BT64" s="33"/>
      <c r="BU64" s="33"/>
      <c r="BV64" s="33"/>
      <c r="BW64" s="33"/>
      <c r="BX64" s="33"/>
      <c r="BY64" s="33"/>
      <c r="BZ64" s="33"/>
      <c r="CA64" s="33"/>
      <c r="CB64" s="33"/>
      <c r="CC64" s="33"/>
      <c r="CD64" s="33"/>
      <c r="CE64" s="33"/>
      <c r="CF64" s="33"/>
      <c r="CG64" s="33"/>
      <c r="CH64" s="33"/>
      <c r="CI64" s="33"/>
      <c r="CJ64" s="33"/>
      <c r="CK64" s="33"/>
      <c r="CL64" s="33"/>
      <c r="CM64" s="33"/>
      <c r="CN64" s="33"/>
      <c r="CO64" s="33"/>
      <c r="CP64" s="33"/>
      <c r="CQ64" s="33"/>
      <c r="CR64" s="33"/>
      <c r="CS64" s="33"/>
      <c r="CT64" s="33"/>
      <c r="CU64" s="33"/>
      <c r="CV64" s="33"/>
      <c r="CW64" s="33"/>
      <c r="CX64" s="33"/>
      <c r="CY64" s="33"/>
      <c r="CZ64" s="33"/>
      <c r="DA64" s="33"/>
      <c r="DB64" s="33"/>
      <c r="DC64" s="33"/>
      <c r="DD64" s="33"/>
      <c r="DE64" s="33"/>
      <c r="DF64" s="33"/>
      <c r="DG64" s="33"/>
      <c r="DH64" s="33"/>
      <c r="DI64" s="33"/>
      <c r="DJ64" s="33"/>
      <c r="DK64" s="33"/>
      <c r="DL64" s="33"/>
      <c r="DM64" s="33"/>
      <c r="DN64" s="33"/>
      <c r="DO64" s="33"/>
      <c r="DP64" s="33"/>
      <c r="DQ64" s="33"/>
      <c r="DR64" s="33"/>
      <c r="DS64" s="33"/>
      <c r="DT64" s="33"/>
      <c r="DU64" s="33"/>
      <c r="DV64" s="33"/>
      <c r="DW64" s="33"/>
      <c r="DX64" s="33"/>
      <c r="DY64" s="33"/>
      <c r="DZ64" s="33"/>
      <c r="EA64" s="33"/>
      <c r="EB64" s="33"/>
      <c r="EC64" s="33"/>
      <c r="ED64" s="33"/>
      <c r="EE64" s="33"/>
      <c r="EF64" s="33"/>
      <c r="EG64" s="33"/>
      <c r="EH64" s="6"/>
      <c r="EI64" s="6"/>
    </row>
    <row r="65" spans="1:174" s="56" customFormat="1" ht="30" x14ac:dyDescent="0.3">
      <c r="A65" s="65" t="s">
        <v>124</v>
      </c>
      <c r="B65" s="66" t="s">
        <v>125</v>
      </c>
      <c r="C65" s="86">
        <f>+C66+C79</f>
        <v>0</v>
      </c>
      <c r="D65" s="86">
        <f t="shared" ref="D65:G65" si="16">+D66+D79</f>
        <v>109408170</v>
      </c>
      <c r="E65" s="86">
        <f t="shared" si="16"/>
        <v>0</v>
      </c>
      <c r="F65" s="86">
        <f t="shared" si="16"/>
        <v>-13</v>
      </c>
      <c r="G65" s="86">
        <f t="shared" si="16"/>
        <v>0</v>
      </c>
      <c r="H65" s="33"/>
      <c r="I65" s="33"/>
      <c r="J65" s="33"/>
      <c r="K65" s="33"/>
      <c r="L65" s="33"/>
      <c r="M65" s="33"/>
      <c r="N65" s="33"/>
      <c r="O65" s="33"/>
      <c r="P65" s="33"/>
      <c r="Q65" s="33"/>
      <c r="R65" s="33"/>
      <c r="S65" s="33"/>
      <c r="T65" s="33"/>
      <c r="U65" s="33"/>
      <c r="V65" s="33"/>
      <c r="W65" s="33"/>
      <c r="X65" s="33"/>
      <c r="Y65" s="33"/>
      <c r="Z65" s="33"/>
      <c r="AA65" s="33"/>
      <c r="AB65" s="33"/>
      <c r="AC65" s="33"/>
      <c r="AD65" s="33"/>
      <c r="AE65" s="33"/>
      <c r="AF65" s="33"/>
      <c r="AG65" s="33"/>
      <c r="AH65" s="33"/>
      <c r="AI65" s="33"/>
      <c r="AJ65" s="33"/>
      <c r="AK65" s="33"/>
      <c r="AL65" s="33"/>
      <c r="AM65" s="33"/>
      <c r="AN65" s="33"/>
      <c r="AO65" s="33"/>
      <c r="AP65" s="33"/>
      <c r="AQ65" s="33"/>
      <c r="AR65" s="33"/>
      <c r="AS65" s="33"/>
      <c r="AT65" s="33"/>
      <c r="AU65" s="33"/>
      <c r="AV65" s="33"/>
      <c r="AW65" s="33"/>
      <c r="AX65" s="33"/>
      <c r="AY65" s="33"/>
      <c r="AZ65" s="33"/>
      <c r="BA65" s="33"/>
      <c r="BB65" s="33"/>
      <c r="BC65" s="33"/>
      <c r="BD65" s="33"/>
      <c r="BE65" s="33"/>
      <c r="BF65" s="33"/>
      <c r="BG65" s="33"/>
      <c r="BH65" s="33"/>
      <c r="BI65" s="33"/>
      <c r="BJ65" s="33"/>
      <c r="BK65" s="33"/>
      <c r="BL65" s="33"/>
      <c r="BM65" s="33"/>
      <c r="BN65" s="33"/>
      <c r="BO65" s="33"/>
      <c r="BP65" s="33"/>
      <c r="BQ65" s="33"/>
      <c r="BR65" s="33"/>
      <c r="BS65" s="33"/>
      <c r="BT65" s="33"/>
      <c r="BU65" s="33"/>
      <c r="BV65" s="33"/>
      <c r="BW65" s="33"/>
      <c r="BX65" s="33"/>
      <c r="BY65" s="33"/>
      <c r="BZ65" s="33"/>
      <c r="CA65" s="33"/>
      <c r="CB65" s="33"/>
      <c r="CC65" s="33"/>
      <c r="CD65" s="33"/>
      <c r="CE65" s="33"/>
      <c r="CF65" s="33"/>
      <c r="CG65" s="33"/>
      <c r="CH65" s="33"/>
      <c r="CI65" s="33"/>
      <c r="CJ65" s="33"/>
      <c r="CK65" s="33"/>
      <c r="CL65" s="33"/>
      <c r="CM65" s="33"/>
      <c r="CN65" s="33"/>
      <c r="CO65" s="33"/>
      <c r="CP65" s="33"/>
      <c r="CQ65" s="33"/>
      <c r="CR65" s="33"/>
      <c r="CS65" s="33"/>
      <c r="CT65" s="33"/>
      <c r="CU65" s="33"/>
      <c r="CV65" s="33"/>
      <c r="CW65" s="33"/>
      <c r="CX65" s="33"/>
      <c r="CY65" s="33"/>
      <c r="CZ65" s="33"/>
      <c r="DA65" s="33"/>
      <c r="DB65" s="33"/>
      <c r="DC65" s="33"/>
      <c r="DD65" s="33"/>
      <c r="DE65" s="33"/>
      <c r="DF65" s="33"/>
      <c r="DG65" s="33"/>
      <c r="DH65" s="33"/>
      <c r="DI65" s="33"/>
      <c r="DJ65" s="33"/>
      <c r="DK65" s="33"/>
      <c r="DL65" s="33"/>
      <c r="DM65" s="33"/>
      <c r="DN65" s="33"/>
      <c r="DO65" s="33"/>
      <c r="DP65" s="33"/>
      <c r="DQ65" s="33"/>
      <c r="DR65" s="33"/>
      <c r="DS65" s="33"/>
      <c r="DT65" s="33"/>
      <c r="DU65" s="33"/>
      <c r="DV65" s="33"/>
      <c r="DW65" s="33"/>
      <c r="DX65" s="33"/>
      <c r="DY65" s="33"/>
      <c r="DZ65" s="33"/>
      <c r="EA65" s="33"/>
      <c r="EB65" s="33"/>
      <c r="EC65" s="33"/>
      <c r="ED65" s="33"/>
      <c r="EE65" s="33"/>
      <c r="EF65" s="33"/>
      <c r="EG65" s="33"/>
      <c r="EH65" s="6"/>
      <c r="EI65" s="6"/>
      <c r="EU65" s="5"/>
      <c r="EV65" s="5"/>
      <c r="EW65" s="5"/>
      <c r="EX65" s="5"/>
      <c r="EY65" s="5"/>
      <c r="EZ65" s="5"/>
      <c r="FA65" s="5"/>
      <c r="FB65" s="5"/>
      <c r="FC65" s="5"/>
      <c r="FD65" s="5"/>
      <c r="FE65" s="5"/>
      <c r="FF65" s="5"/>
      <c r="FG65" s="5"/>
      <c r="FH65" s="5"/>
      <c r="FI65" s="5"/>
      <c r="FJ65" s="5"/>
      <c r="FK65" s="5"/>
      <c r="FL65" s="5"/>
      <c r="FM65" s="5"/>
      <c r="FN65" s="5"/>
      <c r="FO65" s="5"/>
      <c r="FP65" s="5"/>
      <c r="FQ65" s="5"/>
      <c r="FR65" s="5"/>
    </row>
    <row r="66" spans="1:174" s="56" customFormat="1" x14ac:dyDescent="0.3">
      <c r="A66" s="65" t="s">
        <v>126</v>
      </c>
      <c r="B66" s="66" t="s">
        <v>127</v>
      </c>
      <c r="C66" s="86">
        <f>C67+C68+C69+C70+C72+C73+C74+C75+C71+C76+C77+C78</f>
        <v>0</v>
      </c>
      <c r="D66" s="86">
        <f t="shared" ref="D66:G66" si="17">D67+D68+D69+D70+D72+D73+D74+D75+D71+D76+D77+D78</f>
        <v>109408170</v>
      </c>
      <c r="E66" s="86">
        <f t="shared" si="17"/>
        <v>0</v>
      </c>
      <c r="F66" s="86">
        <f t="shared" si="17"/>
        <v>0</v>
      </c>
      <c r="G66" s="86">
        <f t="shared" si="17"/>
        <v>0</v>
      </c>
      <c r="H66" s="33"/>
      <c r="I66" s="33"/>
      <c r="J66" s="33"/>
      <c r="K66" s="33"/>
      <c r="L66" s="33"/>
      <c r="M66" s="33"/>
      <c r="N66" s="33"/>
      <c r="O66" s="33"/>
      <c r="P66" s="33"/>
      <c r="Q66" s="33"/>
      <c r="R66" s="33"/>
      <c r="S66" s="33"/>
      <c r="T66" s="33"/>
      <c r="U66" s="33"/>
      <c r="V66" s="33"/>
      <c r="W66" s="33"/>
      <c r="X66" s="33"/>
      <c r="Y66" s="33"/>
      <c r="Z66" s="33"/>
      <c r="AA66" s="33"/>
      <c r="AB66" s="33"/>
      <c r="AC66" s="33"/>
      <c r="AD66" s="33"/>
      <c r="AE66" s="33"/>
      <c r="AF66" s="33"/>
      <c r="AG66" s="33"/>
      <c r="AH66" s="33"/>
      <c r="AI66" s="33"/>
      <c r="AJ66" s="33"/>
      <c r="AK66" s="33"/>
      <c r="AL66" s="33"/>
      <c r="AM66" s="33"/>
      <c r="AN66" s="33"/>
      <c r="AO66" s="33"/>
      <c r="AP66" s="33"/>
      <c r="AQ66" s="33"/>
      <c r="AR66" s="33"/>
      <c r="AS66" s="33"/>
      <c r="AT66" s="33"/>
      <c r="AU66" s="33"/>
      <c r="AV66" s="33"/>
      <c r="AW66" s="33"/>
      <c r="AX66" s="33"/>
      <c r="AY66" s="33"/>
      <c r="AZ66" s="33"/>
      <c r="BA66" s="33"/>
      <c r="BB66" s="33"/>
      <c r="BC66" s="33"/>
      <c r="BD66" s="33"/>
      <c r="BE66" s="33"/>
      <c r="BF66" s="33"/>
      <c r="BG66" s="33"/>
      <c r="BH66" s="33"/>
      <c r="BI66" s="33"/>
      <c r="BJ66" s="33"/>
      <c r="BK66" s="33"/>
      <c r="BL66" s="33"/>
      <c r="BM66" s="33"/>
      <c r="BN66" s="33"/>
      <c r="BO66" s="33"/>
      <c r="BP66" s="33"/>
      <c r="BQ66" s="33"/>
      <c r="BR66" s="33"/>
      <c r="BS66" s="33"/>
      <c r="BT66" s="33"/>
      <c r="BU66" s="33"/>
      <c r="BV66" s="33"/>
      <c r="BW66" s="33"/>
      <c r="BX66" s="33"/>
      <c r="BY66" s="33"/>
      <c r="BZ66" s="33"/>
      <c r="CA66" s="33"/>
      <c r="CB66" s="33"/>
      <c r="CC66" s="33"/>
      <c r="CD66" s="33"/>
      <c r="CE66" s="33"/>
      <c r="CF66" s="33"/>
      <c r="CG66" s="33"/>
      <c r="CH66" s="33"/>
      <c r="CI66" s="33"/>
      <c r="CJ66" s="33"/>
      <c r="CK66" s="33"/>
      <c r="CL66" s="33"/>
      <c r="CM66" s="33"/>
      <c r="CN66" s="33"/>
      <c r="CO66" s="33"/>
      <c r="CP66" s="33"/>
      <c r="CQ66" s="33"/>
      <c r="CR66" s="33"/>
      <c r="CS66" s="33"/>
      <c r="CT66" s="33"/>
      <c r="CU66" s="33"/>
      <c r="CV66" s="33"/>
      <c r="CW66" s="33"/>
      <c r="CX66" s="33"/>
      <c r="CY66" s="33"/>
      <c r="CZ66" s="33"/>
      <c r="DA66" s="33"/>
      <c r="DB66" s="33"/>
      <c r="DC66" s="33"/>
      <c r="DD66" s="33"/>
      <c r="DE66" s="33"/>
      <c r="DF66" s="33"/>
      <c r="DG66" s="33"/>
      <c r="DH66" s="33"/>
      <c r="DI66" s="33"/>
      <c r="DJ66" s="33"/>
      <c r="DK66" s="33"/>
      <c r="DL66" s="33"/>
      <c r="DM66" s="33"/>
      <c r="DN66" s="33"/>
      <c r="DO66" s="33"/>
      <c r="DP66" s="33"/>
      <c r="DQ66" s="33"/>
      <c r="DR66" s="33"/>
      <c r="DS66" s="33"/>
      <c r="DT66" s="33"/>
      <c r="DU66" s="33"/>
      <c r="DV66" s="33"/>
      <c r="DW66" s="33"/>
      <c r="DX66" s="33"/>
      <c r="DY66" s="33"/>
      <c r="DZ66" s="33"/>
      <c r="EA66" s="33"/>
      <c r="EB66" s="33"/>
      <c r="EC66" s="33"/>
      <c r="ED66" s="33"/>
      <c r="EE66" s="33"/>
      <c r="EF66" s="33"/>
      <c r="EG66" s="33"/>
      <c r="EH66" s="6"/>
      <c r="EI66" s="6"/>
      <c r="EU66" s="5"/>
      <c r="EV66" s="5"/>
      <c r="EW66" s="5"/>
      <c r="EX66" s="5"/>
      <c r="EY66" s="5"/>
      <c r="EZ66" s="5"/>
      <c r="FA66" s="5"/>
      <c r="FB66" s="5"/>
      <c r="FC66" s="5"/>
      <c r="FD66" s="5"/>
      <c r="FE66" s="5"/>
      <c r="FF66" s="5"/>
      <c r="FG66" s="5"/>
      <c r="FH66" s="5"/>
      <c r="FI66" s="5"/>
      <c r="FJ66" s="5"/>
      <c r="FK66" s="5"/>
      <c r="FL66" s="5"/>
      <c r="FM66" s="5"/>
      <c r="FN66" s="5"/>
      <c r="FO66" s="5"/>
      <c r="FP66" s="5"/>
      <c r="FQ66" s="5"/>
      <c r="FR66" s="5"/>
    </row>
    <row r="67" spans="1:174" s="56" customFormat="1" ht="30" x14ac:dyDescent="0.3">
      <c r="A67" s="67" t="s">
        <v>128</v>
      </c>
      <c r="B67" s="76" t="s">
        <v>129</v>
      </c>
      <c r="C67" s="45"/>
      <c r="D67" s="86"/>
      <c r="E67" s="86"/>
      <c r="F67" s="45"/>
      <c r="G67" s="45"/>
      <c r="H67" s="33"/>
      <c r="I67" s="33"/>
      <c r="J67" s="33"/>
      <c r="K67" s="33"/>
      <c r="L67" s="33"/>
      <c r="M67" s="33"/>
      <c r="N67" s="33"/>
      <c r="O67" s="33"/>
      <c r="P67" s="33"/>
      <c r="Q67" s="33"/>
      <c r="R67" s="33"/>
      <c r="S67" s="33"/>
      <c r="T67" s="33"/>
      <c r="U67" s="33"/>
      <c r="V67" s="33"/>
      <c r="W67" s="33"/>
      <c r="X67" s="33"/>
      <c r="Y67" s="33"/>
      <c r="Z67" s="33"/>
      <c r="AA67" s="33"/>
      <c r="AB67" s="33"/>
      <c r="AC67" s="33"/>
      <c r="AD67" s="33"/>
      <c r="AE67" s="33"/>
      <c r="AF67" s="33"/>
      <c r="AG67" s="33"/>
      <c r="AH67" s="33"/>
      <c r="AI67" s="33"/>
      <c r="AJ67" s="33"/>
      <c r="AK67" s="33"/>
      <c r="AL67" s="33"/>
      <c r="AM67" s="33"/>
      <c r="AN67" s="33"/>
      <c r="AO67" s="33"/>
      <c r="AP67" s="33"/>
      <c r="AQ67" s="33"/>
      <c r="AR67" s="33"/>
      <c r="AS67" s="33"/>
      <c r="AT67" s="33"/>
      <c r="AU67" s="33"/>
      <c r="AV67" s="33"/>
      <c r="AW67" s="33"/>
      <c r="AX67" s="33"/>
      <c r="AY67" s="33"/>
      <c r="AZ67" s="33"/>
      <c r="BA67" s="33"/>
      <c r="BB67" s="33"/>
      <c r="BC67" s="33"/>
      <c r="BD67" s="33"/>
      <c r="BE67" s="33"/>
      <c r="BF67" s="33"/>
      <c r="BG67" s="33"/>
      <c r="BH67" s="33"/>
      <c r="BI67" s="33"/>
      <c r="BJ67" s="33"/>
      <c r="BK67" s="33"/>
      <c r="BL67" s="33"/>
      <c r="BM67" s="33"/>
      <c r="BN67" s="33"/>
      <c r="BO67" s="33"/>
      <c r="BP67" s="33"/>
      <c r="BQ67" s="33"/>
      <c r="BR67" s="33"/>
      <c r="BS67" s="33"/>
      <c r="BT67" s="33"/>
      <c r="BU67" s="33"/>
      <c r="BV67" s="33"/>
      <c r="BW67" s="33"/>
      <c r="BX67" s="33"/>
      <c r="BY67" s="33"/>
      <c r="BZ67" s="33"/>
      <c r="CA67" s="33"/>
      <c r="CB67" s="33"/>
      <c r="CC67" s="33"/>
      <c r="CD67" s="33"/>
      <c r="CE67" s="33"/>
      <c r="CF67" s="33"/>
      <c r="CG67" s="33"/>
      <c r="CH67" s="33"/>
      <c r="CI67" s="33"/>
      <c r="CJ67" s="33"/>
      <c r="CK67" s="33"/>
      <c r="CL67" s="33"/>
      <c r="CM67" s="33"/>
      <c r="CN67" s="33"/>
      <c r="CO67" s="33"/>
      <c r="CP67" s="33"/>
      <c r="CQ67" s="33"/>
      <c r="CR67" s="33"/>
      <c r="CS67" s="33"/>
      <c r="CT67" s="33"/>
      <c r="CU67" s="33"/>
      <c r="CV67" s="33"/>
      <c r="CW67" s="33"/>
      <c r="CX67" s="33"/>
      <c r="CY67" s="33"/>
      <c r="CZ67" s="33"/>
      <c r="DA67" s="33"/>
      <c r="DB67" s="33"/>
      <c r="DC67" s="33"/>
      <c r="DD67" s="33"/>
      <c r="DE67" s="33"/>
      <c r="DF67" s="33"/>
      <c r="DG67" s="33"/>
      <c r="DH67" s="33"/>
      <c r="DI67" s="33"/>
      <c r="DJ67" s="33"/>
      <c r="DK67" s="33"/>
      <c r="DL67" s="33"/>
      <c r="DM67" s="33"/>
      <c r="DN67" s="33"/>
      <c r="DO67" s="33"/>
      <c r="DP67" s="33"/>
      <c r="DQ67" s="33"/>
      <c r="DR67" s="33"/>
      <c r="DS67" s="33"/>
      <c r="DT67" s="33"/>
      <c r="DU67" s="33"/>
      <c r="DV67" s="33"/>
      <c r="DW67" s="33"/>
      <c r="DX67" s="33"/>
      <c r="DY67" s="33"/>
      <c r="DZ67" s="33"/>
      <c r="EA67" s="33"/>
      <c r="EB67" s="33"/>
      <c r="EC67" s="33"/>
      <c r="ED67" s="33"/>
      <c r="EE67" s="33"/>
      <c r="EF67" s="33"/>
      <c r="EG67" s="33"/>
      <c r="EH67" s="6"/>
      <c r="EI67" s="6"/>
      <c r="EU67" s="5"/>
      <c r="EV67" s="5"/>
      <c r="EW67" s="5"/>
      <c r="EX67" s="5"/>
      <c r="EY67" s="5"/>
      <c r="EZ67" s="5"/>
      <c r="FA67" s="5"/>
      <c r="FB67" s="5"/>
      <c r="FC67" s="5"/>
      <c r="FD67" s="5"/>
      <c r="FE67" s="5"/>
      <c r="FF67" s="5"/>
      <c r="FG67" s="5"/>
      <c r="FH67" s="5"/>
      <c r="FI67" s="5"/>
      <c r="FJ67" s="5"/>
      <c r="FK67" s="5"/>
      <c r="FL67" s="5"/>
      <c r="FM67" s="5"/>
      <c r="FN67" s="5"/>
      <c r="FO67" s="5"/>
      <c r="FP67" s="5"/>
      <c r="FQ67" s="5"/>
      <c r="FR67" s="5"/>
    </row>
    <row r="68" spans="1:174" s="56" customFormat="1" ht="30" x14ac:dyDescent="0.3">
      <c r="A68" s="67" t="s">
        <v>130</v>
      </c>
      <c r="B68" s="76" t="s">
        <v>131</v>
      </c>
      <c r="C68" s="45"/>
      <c r="D68" s="86"/>
      <c r="E68" s="86"/>
      <c r="F68" s="45"/>
      <c r="G68" s="45"/>
      <c r="H68" s="33"/>
      <c r="I68" s="33"/>
      <c r="J68" s="33"/>
      <c r="K68" s="33"/>
      <c r="L68" s="33"/>
      <c r="M68" s="33"/>
      <c r="N68" s="33"/>
      <c r="O68" s="33"/>
      <c r="P68" s="33"/>
      <c r="Q68" s="33"/>
      <c r="R68" s="33"/>
      <c r="S68" s="33"/>
      <c r="T68" s="33"/>
      <c r="U68" s="33"/>
      <c r="V68" s="33"/>
      <c r="W68" s="33"/>
      <c r="X68" s="33"/>
      <c r="Y68" s="33"/>
      <c r="Z68" s="33"/>
      <c r="AA68" s="33"/>
      <c r="AB68" s="33"/>
      <c r="AC68" s="33"/>
      <c r="AD68" s="33"/>
      <c r="AE68" s="33"/>
      <c r="AF68" s="33"/>
      <c r="AG68" s="33"/>
      <c r="AH68" s="33"/>
      <c r="AI68" s="33"/>
      <c r="AJ68" s="33"/>
      <c r="AK68" s="33"/>
      <c r="AL68" s="33"/>
      <c r="AM68" s="33"/>
      <c r="AN68" s="33"/>
      <c r="AO68" s="33"/>
      <c r="AP68" s="33"/>
      <c r="AQ68" s="33"/>
      <c r="AR68" s="33"/>
      <c r="AS68" s="33"/>
      <c r="AT68" s="33"/>
      <c r="AU68" s="33"/>
      <c r="AV68" s="33"/>
      <c r="AW68" s="33"/>
      <c r="AX68" s="33"/>
      <c r="AY68" s="33"/>
      <c r="AZ68" s="33"/>
      <c r="BA68" s="33"/>
      <c r="BB68" s="33"/>
      <c r="BC68" s="33"/>
      <c r="BD68" s="33"/>
      <c r="BE68" s="33"/>
      <c r="BF68" s="33"/>
      <c r="BG68" s="33"/>
      <c r="BH68" s="33"/>
      <c r="BI68" s="33"/>
      <c r="BJ68" s="33"/>
      <c r="BK68" s="33"/>
      <c r="BL68" s="33"/>
      <c r="BM68" s="33"/>
      <c r="BN68" s="33"/>
      <c r="BO68" s="33"/>
      <c r="BP68" s="33"/>
      <c r="BQ68" s="33"/>
      <c r="BR68" s="33"/>
      <c r="BS68" s="33"/>
      <c r="BT68" s="33"/>
      <c r="BU68" s="33"/>
      <c r="BV68" s="33"/>
      <c r="BW68" s="33"/>
      <c r="BX68" s="33"/>
      <c r="BY68" s="33"/>
      <c r="BZ68" s="33"/>
      <c r="CA68" s="33"/>
      <c r="CB68" s="33"/>
      <c r="CC68" s="33"/>
      <c r="CD68" s="33"/>
      <c r="CE68" s="33"/>
      <c r="CF68" s="33"/>
      <c r="CG68" s="33"/>
      <c r="CH68" s="33"/>
      <c r="CI68" s="33"/>
      <c r="CJ68" s="33"/>
      <c r="CK68" s="33"/>
      <c r="CL68" s="33"/>
      <c r="CM68" s="33"/>
      <c r="CN68" s="33"/>
      <c r="CO68" s="33"/>
      <c r="CP68" s="33"/>
      <c r="CQ68" s="33"/>
      <c r="CR68" s="33"/>
      <c r="CS68" s="33"/>
      <c r="CT68" s="33"/>
      <c r="CU68" s="33"/>
      <c r="CV68" s="33"/>
      <c r="CW68" s="33"/>
      <c r="CX68" s="33"/>
      <c r="CY68" s="33"/>
      <c r="CZ68" s="33"/>
      <c r="DA68" s="33"/>
      <c r="DB68" s="33"/>
      <c r="DC68" s="33"/>
      <c r="DD68" s="33"/>
      <c r="DE68" s="33"/>
      <c r="DF68" s="33"/>
      <c r="DG68" s="33"/>
      <c r="DH68" s="33"/>
      <c r="DI68" s="33"/>
      <c r="DJ68" s="33"/>
      <c r="DK68" s="33"/>
      <c r="DL68" s="33"/>
      <c r="DM68" s="33"/>
      <c r="DN68" s="33"/>
      <c r="DO68" s="33"/>
      <c r="DP68" s="33"/>
      <c r="DQ68" s="33"/>
      <c r="DR68" s="33"/>
      <c r="DS68" s="33"/>
      <c r="DT68" s="33"/>
      <c r="DU68" s="33"/>
      <c r="DV68" s="33"/>
      <c r="DW68" s="33"/>
      <c r="DX68" s="33"/>
      <c r="DY68" s="33"/>
      <c r="DZ68" s="33"/>
      <c r="EA68" s="33"/>
      <c r="EB68" s="33"/>
      <c r="EC68" s="33"/>
      <c r="ED68" s="33"/>
      <c r="EE68" s="33"/>
      <c r="EF68" s="33"/>
      <c r="EG68" s="33"/>
      <c r="EH68" s="6"/>
      <c r="EI68" s="6"/>
      <c r="EU68" s="5"/>
      <c r="EV68" s="5"/>
      <c r="EW68" s="5"/>
      <c r="EX68" s="5"/>
      <c r="EY68" s="5"/>
      <c r="EZ68" s="5"/>
      <c r="FA68" s="5"/>
      <c r="FB68" s="5"/>
      <c r="FC68" s="5"/>
      <c r="FD68" s="5"/>
      <c r="FE68" s="5"/>
      <c r="FF68" s="5"/>
      <c r="FG68" s="5"/>
      <c r="FH68" s="5"/>
      <c r="FI68" s="5"/>
      <c r="FJ68" s="5"/>
      <c r="FK68" s="5"/>
      <c r="FL68" s="5"/>
      <c r="FM68" s="5"/>
      <c r="FN68" s="5"/>
      <c r="FO68" s="5"/>
      <c r="FP68" s="5"/>
      <c r="FQ68" s="5"/>
      <c r="FR68" s="5"/>
    </row>
    <row r="69" spans="1:174" s="56" customFormat="1" ht="30" x14ac:dyDescent="0.3">
      <c r="A69" s="77" t="s">
        <v>132</v>
      </c>
      <c r="B69" s="76" t="s">
        <v>133</v>
      </c>
      <c r="C69" s="45"/>
      <c r="D69" s="86">
        <v>91973730</v>
      </c>
      <c r="E69" s="86"/>
      <c r="F69" s="45"/>
      <c r="G69" s="45"/>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3"/>
      <c r="AI69" s="33"/>
      <c r="AJ69" s="33"/>
      <c r="AK69" s="33"/>
      <c r="AL69" s="33"/>
      <c r="AM69" s="33"/>
      <c r="AN69" s="33"/>
      <c r="AO69" s="33"/>
      <c r="AP69" s="33"/>
      <c r="AQ69" s="33"/>
      <c r="AR69" s="33"/>
      <c r="AS69" s="33"/>
      <c r="AT69" s="33"/>
      <c r="AU69" s="33"/>
      <c r="AV69" s="33"/>
      <c r="AW69" s="33"/>
      <c r="AX69" s="33"/>
      <c r="AY69" s="33"/>
      <c r="AZ69" s="33"/>
      <c r="BA69" s="33"/>
      <c r="BB69" s="33"/>
      <c r="BC69" s="33"/>
      <c r="BD69" s="33"/>
      <c r="BE69" s="33"/>
      <c r="BF69" s="33"/>
      <c r="BG69" s="33"/>
      <c r="BH69" s="33"/>
      <c r="BI69" s="33"/>
      <c r="BJ69" s="33"/>
      <c r="BK69" s="33"/>
      <c r="BL69" s="33"/>
      <c r="BM69" s="33"/>
      <c r="BN69" s="33"/>
      <c r="BO69" s="33"/>
      <c r="BP69" s="33"/>
      <c r="BQ69" s="33"/>
      <c r="BR69" s="33"/>
      <c r="BS69" s="33"/>
      <c r="BT69" s="33"/>
      <c r="BU69" s="33"/>
      <c r="BV69" s="33"/>
      <c r="BW69" s="33"/>
      <c r="BX69" s="33"/>
      <c r="BY69" s="33"/>
      <c r="BZ69" s="33"/>
      <c r="CA69" s="33"/>
      <c r="CB69" s="33"/>
      <c r="CC69" s="33"/>
      <c r="CD69" s="33"/>
      <c r="CE69" s="33"/>
      <c r="CF69" s="33"/>
      <c r="CG69" s="33"/>
      <c r="CH69" s="33"/>
      <c r="CI69" s="33"/>
      <c r="CJ69" s="33"/>
      <c r="CK69" s="33"/>
      <c r="CL69" s="33"/>
      <c r="CM69" s="33"/>
      <c r="CN69" s="33"/>
      <c r="CO69" s="33"/>
      <c r="CP69" s="33"/>
      <c r="CQ69" s="33"/>
      <c r="CR69" s="33"/>
      <c r="CS69" s="33"/>
      <c r="CT69" s="33"/>
      <c r="CU69" s="33"/>
      <c r="CV69" s="33"/>
      <c r="CW69" s="33"/>
      <c r="CX69" s="33"/>
      <c r="CY69" s="33"/>
      <c r="CZ69" s="33"/>
      <c r="DA69" s="33"/>
      <c r="DB69" s="33"/>
      <c r="DC69" s="33"/>
      <c r="DD69" s="33"/>
      <c r="DE69" s="33"/>
      <c r="DF69" s="33"/>
      <c r="DG69" s="33"/>
      <c r="DH69" s="33"/>
      <c r="DI69" s="33"/>
      <c r="DJ69" s="33"/>
      <c r="DK69" s="33"/>
      <c r="DL69" s="33"/>
      <c r="DM69" s="33"/>
      <c r="DN69" s="33"/>
      <c r="DO69" s="33"/>
      <c r="DP69" s="33"/>
      <c r="DQ69" s="33"/>
      <c r="DR69" s="33"/>
      <c r="DS69" s="33"/>
      <c r="DT69" s="33"/>
      <c r="DU69" s="33"/>
      <c r="DV69" s="33"/>
      <c r="DW69" s="33"/>
      <c r="DX69" s="33"/>
      <c r="DY69" s="33"/>
      <c r="DZ69" s="33"/>
      <c r="EA69" s="33"/>
      <c r="EB69" s="33"/>
      <c r="EC69" s="33"/>
      <c r="ED69" s="33"/>
      <c r="EE69" s="33"/>
      <c r="EF69" s="33"/>
      <c r="EG69" s="33"/>
      <c r="EH69" s="6"/>
      <c r="EI69" s="6"/>
      <c r="EU69" s="5"/>
      <c r="EV69" s="5"/>
      <c r="EW69" s="5"/>
      <c r="EX69" s="5"/>
      <c r="EY69" s="5"/>
      <c r="EZ69" s="5"/>
      <c r="FA69" s="5"/>
      <c r="FB69" s="5"/>
      <c r="FC69" s="5"/>
      <c r="FD69" s="5"/>
      <c r="FE69" s="5"/>
      <c r="FF69" s="5"/>
      <c r="FG69" s="5"/>
      <c r="FH69" s="5"/>
      <c r="FI69" s="5"/>
      <c r="FJ69" s="5"/>
      <c r="FK69" s="5"/>
      <c r="FL69" s="5"/>
      <c r="FM69" s="5"/>
      <c r="FN69" s="5"/>
      <c r="FO69" s="5"/>
      <c r="FP69" s="5"/>
      <c r="FQ69" s="5"/>
      <c r="FR69" s="5"/>
    </row>
    <row r="70" spans="1:174" s="56" customFormat="1" ht="30" x14ac:dyDescent="0.3">
      <c r="A70" s="67" t="s">
        <v>134</v>
      </c>
      <c r="B70" s="78" t="s">
        <v>135</v>
      </c>
      <c r="C70" s="45"/>
      <c r="D70" s="86"/>
      <c r="E70" s="86"/>
      <c r="F70" s="45"/>
      <c r="G70" s="45"/>
      <c r="H70" s="33"/>
      <c r="I70" s="33"/>
      <c r="J70" s="33"/>
      <c r="K70" s="33"/>
      <c r="L70" s="33"/>
      <c r="M70" s="33"/>
      <c r="N70" s="33"/>
      <c r="O70" s="33"/>
      <c r="P70" s="33"/>
      <c r="Q70" s="33"/>
      <c r="R70" s="33"/>
      <c r="S70" s="33"/>
      <c r="T70" s="33"/>
      <c r="U70" s="33"/>
      <c r="V70" s="33"/>
      <c r="W70" s="33"/>
      <c r="X70" s="33"/>
      <c r="Y70" s="33"/>
      <c r="Z70" s="33"/>
      <c r="AA70" s="33"/>
      <c r="AB70" s="33"/>
      <c r="AC70" s="33"/>
      <c r="AD70" s="33"/>
      <c r="AE70" s="33"/>
      <c r="AF70" s="33"/>
      <c r="AG70" s="33"/>
      <c r="AH70" s="33"/>
      <c r="AI70" s="33"/>
      <c r="AJ70" s="33"/>
      <c r="AK70" s="33"/>
      <c r="AL70" s="33"/>
      <c r="AM70" s="33"/>
      <c r="AN70" s="33"/>
      <c r="AO70" s="33"/>
      <c r="AP70" s="33"/>
      <c r="AQ70" s="33"/>
      <c r="AR70" s="33"/>
      <c r="AS70" s="33"/>
      <c r="AT70" s="33"/>
      <c r="AU70" s="33"/>
      <c r="AV70" s="33"/>
      <c r="AW70" s="33"/>
      <c r="AX70" s="33"/>
      <c r="AY70" s="33"/>
      <c r="AZ70" s="33"/>
      <c r="BA70" s="33"/>
      <c r="BB70" s="33"/>
      <c r="BC70" s="33"/>
      <c r="BD70" s="33"/>
      <c r="BE70" s="33"/>
      <c r="BF70" s="33"/>
      <c r="BG70" s="33"/>
      <c r="BH70" s="33"/>
      <c r="BI70" s="33"/>
      <c r="BJ70" s="33"/>
      <c r="BK70" s="33"/>
      <c r="BL70" s="33"/>
      <c r="BM70" s="33"/>
      <c r="BN70" s="33"/>
      <c r="BO70" s="33"/>
      <c r="BP70" s="33"/>
      <c r="BQ70" s="33"/>
      <c r="BR70" s="33"/>
      <c r="BS70" s="33"/>
      <c r="BT70" s="33"/>
      <c r="BU70" s="33"/>
      <c r="BV70" s="33"/>
      <c r="BW70" s="33"/>
      <c r="BX70" s="33"/>
      <c r="BY70" s="33"/>
      <c r="BZ70" s="33"/>
      <c r="CA70" s="33"/>
      <c r="CB70" s="33"/>
      <c r="CC70" s="33"/>
      <c r="CD70" s="33"/>
      <c r="CE70" s="33"/>
      <c r="CF70" s="33"/>
      <c r="CG70" s="33"/>
      <c r="CH70" s="33"/>
      <c r="CI70" s="33"/>
      <c r="CJ70" s="33"/>
      <c r="CK70" s="33"/>
      <c r="CL70" s="33"/>
      <c r="CM70" s="33"/>
      <c r="CN70" s="33"/>
      <c r="CO70" s="33"/>
      <c r="CP70" s="33"/>
      <c r="CQ70" s="33"/>
      <c r="CR70" s="33"/>
      <c r="CS70" s="33"/>
      <c r="CT70" s="33"/>
      <c r="CU70" s="33"/>
      <c r="CV70" s="33"/>
      <c r="CW70" s="33"/>
      <c r="CX70" s="33"/>
      <c r="CY70" s="33"/>
      <c r="CZ70" s="33"/>
      <c r="DA70" s="33"/>
      <c r="DB70" s="33"/>
      <c r="DC70" s="33"/>
      <c r="DD70" s="33"/>
      <c r="DE70" s="33"/>
      <c r="DF70" s="33"/>
      <c r="DG70" s="33"/>
      <c r="DH70" s="33"/>
      <c r="DI70" s="33"/>
      <c r="DJ70" s="33"/>
      <c r="DK70" s="33"/>
      <c r="DL70" s="33"/>
      <c r="DM70" s="33"/>
      <c r="DN70" s="33"/>
      <c r="DO70" s="33"/>
      <c r="DP70" s="33"/>
      <c r="DQ70" s="33"/>
      <c r="DR70" s="33"/>
      <c r="DS70" s="33"/>
      <c r="DT70" s="33"/>
      <c r="DU70" s="33"/>
      <c r="DV70" s="33"/>
      <c r="DW70" s="33"/>
      <c r="DX70" s="33"/>
      <c r="DY70" s="33"/>
      <c r="DZ70" s="33"/>
      <c r="EA70" s="33"/>
      <c r="EB70" s="33"/>
      <c r="EC70" s="33"/>
      <c r="ED70" s="33"/>
      <c r="EE70" s="33"/>
      <c r="EF70" s="33"/>
      <c r="EG70" s="33"/>
      <c r="EH70" s="6"/>
      <c r="EI70" s="6"/>
      <c r="EU70" s="5"/>
      <c r="EV70" s="5"/>
      <c r="EW70" s="5"/>
      <c r="EX70" s="5"/>
      <c r="EY70" s="5"/>
      <c r="EZ70" s="5"/>
      <c r="FA70" s="5"/>
      <c r="FB70" s="5"/>
      <c r="FC70" s="5"/>
      <c r="FD70" s="5"/>
      <c r="FE70" s="5"/>
      <c r="FF70" s="5"/>
      <c r="FG70" s="5"/>
      <c r="FH70" s="5"/>
      <c r="FI70" s="5"/>
      <c r="FJ70" s="5"/>
      <c r="FK70" s="5"/>
      <c r="FL70" s="5"/>
      <c r="FM70" s="5"/>
      <c r="FN70" s="5"/>
      <c r="FO70" s="5"/>
      <c r="FP70" s="5"/>
      <c r="FQ70" s="5"/>
      <c r="FR70" s="5"/>
    </row>
    <row r="71" spans="1:174" s="56" customFormat="1" x14ac:dyDescent="0.3">
      <c r="A71" s="67" t="s">
        <v>136</v>
      </c>
      <c r="B71" s="78" t="s">
        <v>137</v>
      </c>
      <c r="C71" s="45"/>
      <c r="D71" s="86"/>
      <c r="E71" s="86"/>
      <c r="F71" s="45"/>
      <c r="G71" s="45"/>
      <c r="H71" s="33"/>
      <c r="I71" s="33"/>
      <c r="J71" s="33"/>
      <c r="K71" s="33"/>
      <c r="L71" s="33"/>
      <c r="M71" s="33"/>
      <c r="N71" s="33"/>
      <c r="O71" s="33"/>
      <c r="P71" s="33"/>
      <c r="Q71" s="33"/>
      <c r="R71" s="33"/>
      <c r="S71" s="33"/>
      <c r="T71" s="33"/>
      <c r="U71" s="33"/>
      <c r="V71" s="33"/>
      <c r="W71" s="33"/>
      <c r="X71" s="33"/>
      <c r="Y71" s="33"/>
      <c r="Z71" s="33"/>
      <c r="AA71" s="33"/>
      <c r="AB71" s="33"/>
      <c r="AC71" s="33"/>
      <c r="AD71" s="33"/>
      <c r="AE71" s="33"/>
      <c r="AF71" s="33"/>
      <c r="AG71" s="33"/>
      <c r="AH71" s="33"/>
      <c r="AI71" s="33"/>
      <c r="AJ71" s="33"/>
      <c r="AK71" s="33"/>
      <c r="AL71" s="33"/>
      <c r="AM71" s="33"/>
      <c r="AN71" s="33"/>
      <c r="AO71" s="33"/>
      <c r="AP71" s="33"/>
      <c r="AQ71" s="33"/>
      <c r="AR71" s="33"/>
      <c r="AS71" s="33"/>
      <c r="AT71" s="33"/>
      <c r="AU71" s="33"/>
      <c r="AV71" s="33"/>
      <c r="AW71" s="33"/>
      <c r="AX71" s="33"/>
      <c r="AY71" s="33"/>
      <c r="AZ71" s="33"/>
      <c r="BA71" s="33"/>
      <c r="BB71" s="33"/>
      <c r="BC71" s="33"/>
      <c r="BD71" s="33"/>
      <c r="BE71" s="33"/>
      <c r="BF71" s="33"/>
      <c r="BG71" s="33"/>
      <c r="BH71" s="33"/>
      <c r="BI71" s="33"/>
      <c r="BJ71" s="33"/>
      <c r="BK71" s="33"/>
      <c r="BL71" s="33"/>
      <c r="BM71" s="33"/>
      <c r="BN71" s="33"/>
      <c r="BO71" s="33"/>
      <c r="BP71" s="33"/>
      <c r="BQ71" s="33"/>
      <c r="BR71" s="33"/>
      <c r="BS71" s="33"/>
      <c r="BT71" s="33"/>
      <c r="BU71" s="33"/>
      <c r="BV71" s="33"/>
      <c r="BW71" s="33"/>
      <c r="BX71" s="33"/>
      <c r="BY71" s="33"/>
      <c r="BZ71" s="33"/>
      <c r="CA71" s="33"/>
      <c r="CB71" s="33"/>
      <c r="CC71" s="33"/>
      <c r="CD71" s="33"/>
      <c r="CE71" s="33"/>
      <c r="CF71" s="33"/>
      <c r="CG71" s="33"/>
      <c r="CH71" s="33"/>
      <c r="CI71" s="33"/>
      <c r="CJ71" s="33"/>
      <c r="CK71" s="33"/>
      <c r="CL71" s="33"/>
      <c r="CM71" s="33"/>
      <c r="CN71" s="33"/>
      <c r="CO71" s="33"/>
      <c r="CP71" s="33"/>
      <c r="CQ71" s="33"/>
      <c r="CR71" s="33"/>
      <c r="CS71" s="33"/>
      <c r="CT71" s="33"/>
      <c r="CU71" s="33"/>
      <c r="CV71" s="33"/>
      <c r="CW71" s="33"/>
      <c r="CX71" s="33"/>
      <c r="CY71" s="33"/>
      <c r="CZ71" s="33"/>
      <c r="DA71" s="33"/>
      <c r="DB71" s="33"/>
      <c r="DC71" s="33"/>
      <c r="DD71" s="33"/>
      <c r="DE71" s="33"/>
      <c r="DF71" s="33"/>
      <c r="DG71" s="33"/>
      <c r="DH71" s="33"/>
      <c r="DI71" s="33"/>
      <c r="DJ71" s="33"/>
      <c r="DK71" s="33"/>
      <c r="DL71" s="33"/>
      <c r="DM71" s="33"/>
      <c r="DN71" s="33"/>
      <c r="DO71" s="33"/>
      <c r="DP71" s="33"/>
      <c r="DQ71" s="33"/>
      <c r="DR71" s="33"/>
      <c r="DS71" s="33"/>
      <c r="DT71" s="33"/>
      <c r="DU71" s="33"/>
      <c r="DV71" s="33"/>
      <c r="DW71" s="33"/>
      <c r="DX71" s="33"/>
      <c r="DY71" s="33"/>
      <c r="DZ71" s="33"/>
      <c r="EA71" s="33"/>
      <c r="EB71" s="33"/>
      <c r="EC71" s="33"/>
      <c r="ED71" s="33"/>
      <c r="EE71" s="33"/>
      <c r="EF71" s="33"/>
      <c r="EG71" s="33"/>
      <c r="EH71" s="6"/>
      <c r="EI71" s="6"/>
      <c r="EU71" s="5"/>
      <c r="EV71" s="5"/>
      <c r="EW71" s="5"/>
      <c r="EX71" s="5"/>
      <c r="EY71" s="5"/>
      <c r="EZ71" s="5"/>
      <c r="FA71" s="5"/>
      <c r="FB71" s="5"/>
      <c r="FC71" s="5"/>
      <c r="FD71" s="5"/>
      <c r="FE71" s="5"/>
      <c r="FF71" s="5"/>
      <c r="FG71" s="5"/>
      <c r="FH71" s="5"/>
      <c r="FI71" s="5"/>
      <c r="FJ71" s="5"/>
      <c r="FK71" s="5"/>
      <c r="FL71" s="5"/>
      <c r="FM71" s="5"/>
      <c r="FN71" s="5"/>
      <c r="FO71" s="5"/>
      <c r="FP71" s="5"/>
      <c r="FQ71" s="5"/>
      <c r="FR71" s="5"/>
    </row>
    <row r="72" spans="1:174" s="56" customFormat="1" ht="30" x14ac:dyDescent="0.3">
      <c r="A72" s="67" t="s">
        <v>138</v>
      </c>
      <c r="B72" s="78" t="s">
        <v>139</v>
      </c>
      <c r="C72" s="45"/>
      <c r="D72" s="86"/>
      <c r="E72" s="86"/>
      <c r="F72" s="45"/>
      <c r="G72" s="45"/>
      <c r="H72" s="33"/>
      <c r="I72" s="33"/>
      <c r="J72" s="33"/>
      <c r="K72" s="33"/>
      <c r="L72" s="33"/>
      <c r="M72" s="33"/>
      <c r="N72" s="33"/>
      <c r="O72" s="33"/>
      <c r="P72" s="33"/>
      <c r="Q72" s="33"/>
      <c r="R72" s="33"/>
      <c r="S72" s="33"/>
      <c r="T72" s="33"/>
      <c r="U72" s="33"/>
      <c r="V72" s="33"/>
      <c r="W72" s="33"/>
      <c r="X72" s="33"/>
      <c r="Y72" s="33"/>
      <c r="Z72" s="33"/>
      <c r="AA72" s="33"/>
      <c r="AB72" s="33"/>
      <c r="AC72" s="33"/>
      <c r="AD72" s="33"/>
      <c r="AE72" s="33"/>
      <c r="AF72" s="33"/>
      <c r="AG72" s="33"/>
      <c r="AH72" s="33"/>
      <c r="AI72" s="33"/>
      <c r="AJ72" s="33"/>
      <c r="AK72" s="33"/>
      <c r="AL72" s="33"/>
      <c r="AM72" s="33"/>
      <c r="AN72" s="33"/>
      <c r="AO72" s="33"/>
      <c r="AP72" s="33"/>
      <c r="AQ72" s="33"/>
      <c r="AR72" s="33"/>
      <c r="AS72" s="33"/>
      <c r="AT72" s="33"/>
      <c r="AU72" s="33"/>
      <c r="AV72" s="33"/>
      <c r="AW72" s="33"/>
      <c r="AX72" s="33"/>
      <c r="AY72" s="33"/>
      <c r="AZ72" s="33"/>
      <c r="BA72" s="33"/>
      <c r="BB72" s="33"/>
      <c r="BC72" s="33"/>
      <c r="BD72" s="33"/>
      <c r="BE72" s="33"/>
      <c r="BF72" s="33"/>
      <c r="BG72" s="33"/>
      <c r="BH72" s="33"/>
      <c r="BI72" s="33"/>
      <c r="BJ72" s="33"/>
      <c r="BK72" s="33"/>
      <c r="BL72" s="33"/>
      <c r="BM72" s="33"/>
      <c r="BN72" s="33"/>
      <c r="BO72" s="33"/>
      <c r="BP72" s="33"/>
      <c r="BQ72" s="33"/>
      <c r="BR72" s="33"/>
      <c r="BS72" s="33"/>
      <c r="BT72" s="33"/>
      <c r="BU72" s="33"/>
      <c r="BV72" s="33"/>
      <c r="BW72" s="33"/>
      <c r="BX72" s="33"/>
      <c r="BY72" s="33"/>
      <c r="BZ72" s="33"/>
      <c r="CA72" s="33"/>
      <c r="CB72" s="33"/>
      <c r="CC72" s="33"/>
      <c r="CD72" s="33"/>
      <c r="CE72" s="33"/>
      <c r="CF72" s="33"/>
      <c r="CG72" s="33"/>
      <c r="CH72" s="33"/>
      <c r="CI72" s="33"/>
      <c r="CJ72" s="33"/>
      <c r="CK72" s="33"/>
      <c r="CL72" s="33"/>
      <c r="CM72" s="33"/>
      <c r="CN72" s="33"/>
      <c r="CO72" s="33"/>
      <c r="CP72" s="33"/>
      <c r="CQ72" s="33"/>
      <c r="CR72" s="33"/>
      <c r="CS72" s="33"/>
      <c r="CT72" s="33"/>
      <c r="CU72" s="33"/>
      <c r="CV72" s="33"/>
      <c r="CW72" s="33"/>
      <c r="CX72" s="33"/>
      <c r="CY72" s="33"/>
      <c r="CZ72" s="33"/>
      <c r="DA72" s="33"/>
      <c r="DB72" s="33"/>
      <c r="DC72" s="33"/>
      <c r="DD72" s="33"/>
      <c r="DE72" s="33"/>
      <c r="DF72" s="33"/>
      <c r="DG72" s="33"/>
      <c r="DH72" s="33"/>
      <c r="DI72" s="33"/>
      <c r="DJ72" s="33"/>
      <c r="DK72" s="33"/>
      <c r="DL72" s="33"/>
      <c r="DM72" s="33"/>
      <c r="DN72" s="33"/>
      <c r="DO72" s="33"/>
      <c r="DP72" s="33"/>
      <c r="DQ72" s="33"/>
      <c r="DR72" s="33"/>
      <c r="DS72" s="33"/>
      <c r="DT72" s="33"/>
      <c r="DU72" s="33"/>
      <c r="DV72" s="33"/>
      <c r="DW72" s="33"/>
      <c r="DX72" s="33"/>
      <c r="DY72" s="33"/>
      <c r="DZ72" s="33"/>
      <c r="EA72" s="33"/>
      <c r="EB72" s="33"/>
      <c r="EC72" s="33"/>
      <c r="ED72" s="33"/>
      <c r="EE72" s="33"/>
      <c r="EF72" s="33"/>
      <c r="EG72" s="33"/>
      <c r="EH72" s="6"/>
      <c r="EI72" s="6"/>
      <c r="EU72" s="5"/>
      <c r="EV72" s="5"/>
      <c r="EW72" s="5"/>
      <c r="EX72" s="5"/>
      <c r="EY72" s="5"/>
      <c r="EZ72" s="5"/>
      <c r="FA72" s="5"/>
      <c r="FB72" s="5"/>
      <c r="FC72" s="5"/>
      <c r="FD72" s="5"/>
      <c r="FE72" s="5"/>
      <c r="FF72" s="5"/>
      <c r="FG72" s="5"/>
      <c r="FH72" s="5"/>
      <c r="FI72" s="5"/>
      <c r="FJ72" s="5"/>
      <c r="FK72" s="5"/>
      <c r="FL72" s="5"/>
      <c r="FM72" s="5"/>
      <c r="FN72" s="5"/>
      <c r="FO72" s="5"/>
      <c r="FP72" s="5"/>
      <c r="FQ72" s="5"/>
      <c r="FR72" s="5"/>
    </row>
    <row r="73" spans="1:174" s="56" customFormat="1" ht="30" x14ac:dyDescent="0.3">
      <c r="A73" s="67" t="s">
        <v>140</v>
      </c>
      <c r="B73" s="78" t="s">
        <v>141</v>
      </c>
      <c r="C73" s="45"/>
      <c r="D73" s="86"/>
      <c r="E73" s="86"/>
      <c r="F73" s="45"/>
      <c r="G73" s="45"/>
      <c r="H73" s="33"/>
      <c r="I73" s="33"/>
      <c r="J73" s="33"/>
      <c r="K73" s="33"/>
      <c r="L73" s="33"/>
      <c r="M73" s="33"/>
      <c r="N73" s="33"/>
      <c r="O73" s="33"/>
      <c r="P73" s="33"/>
      <c r="Q73" s="33"/>
      <c r="R73" s="33"/>
      <c r="S73" s="33"/>
      <c r="T73" s="33"/>
      <c r="U73" s="33"/>
      <c r="V73" s="33"/>
      <c r="W73" s="33"/>
      <c r="X73" s="33"/>
      <c r="Y73" s="33"/>
      <c r="Z73" s="33"/>
      <c r="AA73" s="33"/>
      <c r="AB73" s="33"/>
      <c r="AC73" s="33"/>
      <c r="AD73" s="33"/>
      <c r="AE73" s="33"/>
      <c r="AF73" s="33"/>
      <c r="AG73" s="33"/>
      <c r="AH73" s="33"/>
      <c r="AI73" s="33"/>
      <c r="AJ73" s="33"/>
      <c r="AK73" s="33"/>
      <c r="AL73" s="33"/>
      <c r="AM73" s="33"/>
      <c r="AN73" s="33"/>
      <c r="AO73" s="33"/>
      <c r="AP73" s="33"/>
      <c r="AQ73" s="33"/>
      <c r="AR73" s="33"/>
      <c r="AS73" s="33"/>
      <c r="AT73" s="33"/>
      <c r="AU73" s="33"/>
      <c r="AV73" s="33"/>
      <c r="AW73" s="33"/>
      <c r="AX73" s="33"/>
      <c r="AY73" s="33"/>
      <c r="AZ73" s="33"/>
      <c r="BA73" s="33"/>
      <c r="BB73" s="33"/>
      <c r="BC73" s="33"/>
      <c r="BD73" s="33"/>
      <c r="BE73" s="33"/>
      <c r="BF73" s="33"/>
      <c r="BG73" s="33"/>
      <c r="BH73" s="33"/>
      <c r="BI73" s="33"/>
      <c r="BJ73" s="33"/>
      <c r="BK73" s="33"/>
      <c r="BL73" s="33"/>
      <c r="BM73" s="33"/>
      <c r="BN73" s="33"/>
      <c r="BO73" s="33"/>
      <c r="BP73" s="33"/>
      <c r="BQ73" s="33"/>
      <c r="BR73" s="33"/>
      <c r="BS73" s="33"/>
      <c r="BT73" s="33"/>
      <c r="BU73" s="33"/>
      <c r="BV73" s="33"/>
      <c r="BW73" s="33"/>
      <c r="BX73" s="33"/>
      <c r="BY73" s="33"/>
      <c r="BZ73" s="33"/>
      <c r="CA73" s="33"/>
      <c r="CB73" s="33"/>
      <c r="CC73" s="33"/>
      <c r="CD73" s="33"/>
      <c r="CE73" s="33"/>
      <c r="CF73" s="33"/>
      <c r="CG73" s="33"/>
      <c r="CH73" s="33"/>
      <c r="CI73" s="33"/>
      <c r="CJ73" s="33"/>
      <c r="CK73" s="33"/>
      <c r="CL73" s="33"/>
      <c r="CM73" s="33"/>
      <c r="CN73" s="33"/>
      <c r="CO73" s="33"/>
      <c r="CP73" s="33"/>
      <c r="CQ73" s="33"/>
      <c r="CR73" s="33"/>
      <c r="CS73" s="33"/>
      <c r="CT73" s="33"/>
      <c r="CU73" s="33"/>
      <c r="CV73" s="33"/>
      <c r="CW73" s="33"/>
      <c r="CX73" s="33"/>
      <c r="CY73" s="33"/>
      <c r="CZ73" s="33"/>
      <c r="DA73" s="33"/>
      <c r="DB73" s="33"/>
      <c r="DC73" s="33"/>
      <c r="DD73" s="33"/>
      <c r="DE73" s="33"/>
      <c r="DF73" s="33"/>
      <c r="DG73" s="33"/>
      <c r="DH73" s="33"/>
      <c r="DI73" s="33"/>
      <c r="DJ73" s="33"/>
      <c r="DK73" s="33"/>
      <c r="DL73" s="33"/>
      <c r="DM73" s="33"/>
      <c r="DN73" s="33"/>
      <c r="DO73" s="33"/>
      <c r="DP73" s="33"/>
      <c r="DQ73" s="33"/>
      <c r="DR73" s="33"/>
      <c r="DS73" s="33"/>
      <c r="DT73" s="33"/>
      <c r="DU73" s="33"/>
      <c r="DV73" s="33"/>
      <c r="DW73" s="33"/>
      <c r="DX73" s="33"/>
      <c r="DY73" s="33"/>
      <c r="DZ73" s="33"/>
      <c r="EA73" s="33"/>
      <c r="EB73" s="33"/>
      <c r="EC73" s="33"/>
      <c r="ED73" s="33"/>
      <c r="EE73" s="33"/>
      <c r="EF73" s="33"/>
      <c r="EG73" s="33"/>
      <c r="EH73" s="6"/>
      <c r="EI73" s="6"/>
      <c r="EU73" s="5"/>
      <c r="EV73" s="5"/>
      <c r="EW73" s="5"/>
      <c r="EX73" s="5"/>
      <c r="EY73" s="5"/>
      <c r="EZ73" s="5"/>
      <c r="FA73" s="5"/>
      <c r="FB73" s="5"/>
      <c r="FC73" s="5"/>
      <c r="FD73" s="5"/>
      <c r="FE73" s="5"/>
      <c r="FF73" s="5"/>
      <c r="FG73" s="5"/>
      <c r="FH73" s="5"/>
      <c r="FI73" s="5"/>
      <c r="FJ73" s="5"/>
      <c r="FK73" s="5"/>
      <c r="FL73" s="5"/>
      <c r="FM73" s="5"/>
      <c r="FN73" s="5"/>
      <c r="FO73" s="5"/>
      <c r="FP73" s="5"/>
      <c r="FQ73" s="5"/>
      <c r="FR73" s="5"/>
    </row>
    <row r="74" spans="1:174" s="56" customFormat="1" ht="30" x14ac:dyDescent="0.3">
      <c r="A74" s="67" t="s">
        <v>142</v>
      </c>
      <c r="B74" s="78" t="s">
        <v>143</v>
      </c>
      <c r="C74" s="45"/>
      <c r="D74" s="86"/>
      <c r="E74" s="86"/>
      <c r="F74" s="45"/>
      <c r="G74" s="45"/>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c r="AX74" s="33"/>
      <c r="AY74" s="33"/>
      <c r="AZ74" s="33"/>
      <c r="BA74" s="33"/>
      <c r="BB74" s="33"/>
      <c r="BC74" s="33"/>
      <c r="BD74" s="33"/>
      <c r="BE74" s="33"/>
      <c r="BF74" s="33"/>
      <c r="BG74" s="33"/>
      <c r="BH74" s="33"/>
      <c r="BI74" s="33"/>
      <c r="BJ74" s="33"/>
      <c r="BK74" s="33"/>
      <c r="BL74" s="33"/>
      <c r="BM74" s="33"/>
      <c r="BN74" s="33"/>
      <c r="BO74" s="33"/>
      <c r="BP74" s="33"/>
      <c r="BQ74" s="33"/>
      <c r="BR74" s="33"/>
      <c r="BS74" s="33"/>
      <c r="BT74" s="33"/>
      <c r="BU74" s="33"/>
      <c r="BV74" s="33"/>
      <c r="BW74" s="33"/>
      <c r="BX74" s="33"/>
      <c r="BY74" s="33"/>
      <c r="BZ74" s="33"/>
      <c r="CA74" s="33"/>
      <c r="CB74" s="33"/>
      <c r="CC74" s="33"/>
      <c r="CD74" s="33"/>
      <c r="CE74" s="33"/>
      <c r="CF74" s="33"/>
      <c r="CG74" s="33"/>
      <c r="CH74" s="33"/>
      <c r="CI74" s="33"/>
      <c r="CJ74" s="33"/>
      <c r="CK74" s="33"/>
      <c r="CL74" s="33"/>
      <c r="CM74" s="33"/>
      <c r="CN74" s="33"/>
      <c r="CO74" s="33"/>
      <c r="CP74" s="33"/>
      <c r="CQ74" s="33"/>
      <c r="CR74" s="33"/>
      <c r="CS74" s="33"/>
      <c r="CT74" s="33"/>
      <c r="CU74" s="33"/>
      <c r="CV74" s="33"/>
      <c r="CW74" s="33"/>
      <c r="CX74" s="33"/>
      <c r="CY74" s="33"/>
      <c r="CZ74" s="33"/>
      <c r="DA74" s="33"/>
      <c r="DB74" s="33"/>
      <c r="DC74" s="33"/>
      <c r="DD74" s="33"/>
      <c r="DE74" s="33"/>
      <c r="DF74" s="33"/>
      <c r="DG74" s="33"/>
      <c r="DH74" s="33"/>
      <c r="DI74" s="33"/>
      <c r="DJ74" s="33"/>
      <c r="DK74" s="33"/>
      <c r="DL74" s="33"/>
      <c r="DM74" s="33"/>
      <c r="DN74" s="33"/>
      <c r="DO74" s="33"/>
      <c r="DP74" s="33"/>
      <c r="DQ74" s="33"/>
      <c r="DR74" s="33"/>
      <c r="DS74" s="33"/>
      <c r="DT74" s="33"/>
      <c r="DU74" s="33"/>
      <c r="DV74" s="33"/>
      <c r="DW74" s="33"/>
      <c r="DX74" s="33"/>
      <c r="DY74" s="33"/>
      <c r="DZ74" s="33"/>
      <c r="EA74" s="33"/>
      <c r="EB74" s="33"/>
      <c r="EC74" s="33"/>
      <c r="ED74" s="33"/>
      <c r="EE74" s="33"/>
      <c r="EF74" s="33"/>
      <c r="EG74" s="33"/>
      <c r="EH74" s="6"/>
      <c r="EI74" s="6"/>
      <c r="EU74" s="5"/>
      <c r="EV74" s="5"/>
      <c r="EW74" s="5"/>
      <c r="EX74" s="5"/>
      <c r="EY74" s="5"/>
      <c r="EZ74" s="5"/>
      <c r="FA74" s="5"/>
      <c r="FB74" s="5"/>
      <c r="FC74" s="5"/>
      <c r="FD74" s="5"/>
      <c r="FE74" s="5"/>
      <c r="FF74" s="5"/>
      <c r="FG74" s="5"/>
      <c r="FH74" s="5"/>
      <c r="FI74" s="5"/>
      <c r="FJ74" s="5"/>
      <c r="FK74" s="5"/>
      <c r="FL74" s="5"/>
      <c r="FM74" s="5"/>
      <c r="FN74" s="5"/>
      <c r="FO74" s="5"/>
      <c r="FP74" s="5"/>
      <c r="FQ74" s="5"/>
      <c r="FR74" s="5"/>
    </row>
    <row r="75" spans="1:174" s="56" customFormat="1" ht="75" x14ac:dyDescent="0.3">
      <c r="A75" s="67" t="s">
        <v>144</v>
      </c>
      <c r="B75" s="78" t="s">
        <v>145</v>
      </c>
      <c r="C75" s="45"/>
      <c r="D75" s="86"/>
      <c r="E75" s="86"/>
      <c r="F75" s="45"/>
      <c r="G75" s="45"/>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33"/>
      <c r="BE75" s="33"/>
      <c r="BF75" s="33"/>
      <c r="BG75" s="33"/>
      <c r="BH75" s="33"/>
      <c r="BI75" s="33"/>
      <c r="BJ75" s="33"/>
      <c r="BK75" s="33"/>
      <c r="BL75" s="33"/>
      <c r="BM75" s="33"/>
      <c r="BN75" s="33"/>
      <c r="BO75" s="33"/>
      <c r="BP75" s="33"/>
      <c r="BQ75" s="33"/>
      <c r="BR75" s="33"/>
      <c r="BS75" s="33"/>
      <c r="BT75" s="33"/>
      <c r="BU75" s="33"/>
      <c r="BV75" s="33"/>
      <c r="BW75" s="33"/>
      <c r="BX75" s="33"/>
      <c r="BY75" s="33"/>
      <c r="BZ75" s="33"/>
      <c r="CA75" s="33"/>
      <c r="CB75" s="33"/>
      <c r="CC75" s="33"/>
      <c r="CD75" s="33"/>
      <c r="CE75" s="33"/>
      <c r="CF75" s="33"/>
      <c r="CG75" s="33"/>
      <c r="CH75" s="33"/>
      <c r="CI75" s="33"/>
      <c r="CJ75" s="33"/>
      <c r="CK75" s="33"/>
      <c r="CL75" s="33"/>
      <c r="CM75" s="33"/>
      <c r="CN75" s="33"/>
      <c r="CO75" s="33"/>
      <c r="CP75" s="33"/>
      <c r="CQ75" s="33"/>
      <c r="CR75" s="33"/>
      <c r="CS75" s="33"/>
      <c r="CT75" s="33"/>
      <c r="CU75" s="33"/>
      <c r="CV75" s="33"/>
      <c r="CW75" s="33"/>
      <c r="CX75" s="33"/>
      <c r="CY75" s="33"/>
      <c r="CZ75" s="33"/>
      <c r="DA75" s="33"/>
      <c r="DB75" s="33"/>
      <c r="DC75" s="33"/>
      <c r="DD75" s="33"/>
      <c r="DE75" s="33"/>
      <c r="DF75" s="33"/>
      <c r="DG75" s="33"/>
      <c r="DH75" s="33"/>
      <c r="DI75" s="33"/>
      <c r="DJ75" s="33"/>
      <c r="DK75" s="33"/>
      <c r="DL75" s="33"/>
      <c r="DM75" s="33"/>
      <c r="DN75" s="33"/>
      <c r="DO75" s="33"/>
      <c r="DP75" s="33"/>
      <c r="DQ75" s="33"/>
      <c r="DR75" s="33"/>
      <c r="DS75" s="33"/>
      <c r="DT75" s="33"/>
      <c r="DU75" s="33"/>
      <c r="DV75" s="33"/>
      <c r="DW75" s="33"/>
      <c r="DX75" s="33"/>
      <c r="DY75" s="33"/>
      <c r="DZ75" s="33"/>
      <c r="EA75" s="33"/>
      <c r="EB75" s="33"/>
      <c r="EC75" s="33"/>
      <c r="ED75" s="33"/>
      <c r="EE75" s="33"/>
      <c r="EF75" s="33"/>
      <c r="EG75" s="33"/>
      <c r="EH75" s="6"/>
      <c r="EI75" s="6"/>
      <c r="EU75" s="5"/>
      <c r="EV75" s="5"/>
      <c r="EW75" s="5"/>
      <c r="EX75" s="5"/>
      <c r="EY75" s="5"/>
      <c r="EZ75" s="5"/>
      <c r="FA75" s="5"/>
      <c r="FB75" s="5"/>
      <c r="FC75" s="5"/>
      <c r="FD75" s="5"/>
      <c r="FE75" s="5"/>
      <c r="FF75" s="5"/>
      <c r="FG75" s="5"/>
      <c r="FH75" s="5"/>
      <c r="FI75" s="5"/>
      <c r="FJ75" s="5"/>
      <c r="FK75" s="5"/>
      <c r="FL75" s="5"/>
      <c r="FM75" s="5"/>
      <c r="FN75" s="5"/>
      <c r="FO75" s="5"/>
      <c r="FP75" s="5"/>
      <c r="FQ75" s="5"/>
      <c r="FR75" s="5"/>
    </row>
    <row r="76" spans="1:174" s="56" customFormat="1" ht="30" x14ac:dyDescent="0.3">
      <c r="A76" s="67" t="s">
        <v>146</v>
      </c>
      <c r="B76" s="78" t="s">
        <v>147</v>
      </c>
      <c r="C76" s="45"/>
      <c r="D76" s="86">
        <v>7250440</v>
      </c>
      <c r="E76" s="86"/>
      <c r="F76" s="45"/>
      <c r="G76" s="45"/>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3"/>
      <c r="BG76" s="33"/>
      <c r="BH76" s="33"/>
      <c r="BI76" s="33"/>
      <c r="BJ76" s="33"/>
      <c r="BK76" s="33"/>
      <c r="BL76" s="33"/>
      <c r="BM76" s="33"/>
      <c r="BN76" s="33"/>
      <c r="BO76" s="33"/>
      <c r="BP76" s="33"/>
      <c r="BQ76" s="33"/>
      <c r="BR76" s="33"/>
      <c r="BS76" s="33"/>
      <c r="BT76" s="33"/>
      <c r="BU76" s="33"/>
      <c r="BV76" s="33"/>
      <c r="BW76" s="33"/>
      <c r="BX76" s="33"/>
      <c r="BY76" s="33"/>
      <c r="BZ76" s="33"/>
      <c r="CA76" s="33"/>
      <c r="CB76" s="33"/>
      <c r="CC76" s="33"/>
      <c r="CD76" s="33"/>
      <c r="CE76" s="33"/>
      <c r="CF76" s="33"/>
      <c r="CG76" s="33"/>
      <c r="CH76" s="33"/>
      <c r="CI76" s="33"/>
      <c r="CJ76" s="33"/>
      <c r="CK76" s="33"/>
      <c r="CL76" s="33"/>
      <c r="CM76" s="33"/>
      <c r="CN76" s="33"/>
      <c r="CO76" s="33"/>
      <c r="CP76" s="33"/>
      <c r="CQ76" s="33"/>
      <c r="CR76" s="33"/>
      <c r="CS76" s="33"/>
      <c r="CT76" s="33"/>
      <c r="CU76" s="33"/>
      <c r="CV76" s="33"/>
      <c r="CW76" s="33"/>
      <c r="CX76" s="33"/>
      <c r="CY76" s="33"/>
      <c r="CZ76" s="33"/>
      <c r="DA76" s="33"/>
      <c r="DB76" s="33"/>
      <c r="DC76" s="33"/>
      <c r="DD76" s="33"/>
      <c r="DE76" s="33"/>
      <c r="DF76" s="33"/>
      <c r="DG76" s="33"/>
      <c r="DH76" s="33"/>
      <c r="DI76" s="33"/>
      <c r="DJ76" s="33"/>
      <c r="DK76" s="33"/>
      <c r="DL76" s="33"/>
      <c r="DM76" s="33"/>
      <c r="DN76" s="33"/>
      <c r="DO76" s="33"/>
      <c r="DP76" s="33"/>
      <c r="DQ76" s="33"/>
      <c r="DR76" s="33"/>
      <c r="DS76" s="33"/>
      <c r="DT76" s="33"/>
      <c r="DU76" s="33"/>
      <c r="DV76" s="33"/>
      <c r="DW76" s="33"/>
      <c r="DX76" s="33"/>
      <c r="DY76" s="33"/>
      <c r="DZ76" s="33"/>
      <c r="EA76" s="33"/>
      <c r="EB76" s="33"/>
      <c r="EC76" s="33"/>
      <c r="ED76" s="33"/>
      <c r="EE76" s="33"/>
      <c r="EF76" s="33"/>
      <c r="EG76" s="33"/>
      <c r="EH76" s="6"/>
      <c r="EI76" s="6"/>
      <c r="EU76" s="5"/>
      <c r="EV76" s="5"/>
      <c r="EW76" s="5"/>
      <c r="EX76" s="5"/>
      <c r="EY76" s="5"/>
      <c r="EZ76" s="5"/>
      <c r="FA76" s="5"/>
      <c r="FB76" s="5"/>
      <c r="FC76" s="5"/>
      <c r="FD76" s="5"/>
      <c r="FE76" s="5"/>
      <c r="FF76" s="5"/>
      <c r="FG76" s="5"/>
      <c r="FH76" s="5"/>
      <c r="FI76" s="5"/>
      <c r="FJ76" s="5"/>
      <c r="FK76" s="5"/>
      <c r="FL76" s="5"/>
      <c r="FM76" s="5"/>
      <c r="FN76" s="5"/>
      <c r="FO76" s="5"/>
      <c r="FP76" s="5"/>
      <c r="FQ76" s="5"/>
      <c r="FR76" s="5"/>
    </row>
    <row r="77" spans="1:174" s="56" customFormat="1" ht="30" x14ac:dyDescent="0.3">
      <c r="A77" s="67" t="s">
        <v>148</v>
      </c>
      <c r="B77" s="78" t="s">
        <v>149</v>
      </c>
      <c r="C77" s="45"/>
      <c r="D77" s="86"/>
      <c r="E77" s="86"/>
      <c r="F77" s="45"/>
      <c r="G77" s="45"/>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3"/>
      <c r="AY77" s="33"/>
      <c r="AZ77" s="33"/>
      <c r="BA77" s="33"/>
      <c r="BB77" s="33"/>
      <c r="BC77" s="33"/>
      <c r="BD77" s="33"/>
      <c r="BE77" s="33"/>
      <c r="BF77" s="33"/>
      <c r="BG77" s="33"/>
      <c r="BH77" s="33"/>
      <c r="BI77" s="33"/>
      <c r="BJ77" s="33"/>
      <c r="BK77" s="33"/>
      <c r="BL77" s="33"/>
      <c r="BM77" s="33"/>
      <c r="BN77" s="33"/>
      <c r="BO77" s="33"/>
      <c r="BP77" s="33"/>
      <c r="BQ77" s="33"/>
      <c r="BR77" s="33"/>
      <c r="BS77" s="33"/>
      <c r="BT77" s="33"/>
      <c r="BU77" s="33"/>
      <c r="BV77" s="33"/>
      <c r="BW77" s="33"/>
      <c r="BX77" s="33"/>
      <c r="BY77" s="33"/>
      <c r="BZ77" s="33"/>
      <c r="CA77" s="33"/>
      <c r="CB77" s="33"/>
      <c r="CC77" s="33"/>
      <c r="CD77" s="33"/>
      <c r="CE77" s="33"/>
      <c r="CF77" s="33"/>
      <c r="CG77" s="33"/>
      <c r="CH77" s="33"/>
      <c r="CI77" s="33"/>
      <c r="CJ77" s="33"/>
      <c r="CK77" s="33"/>
      <c r="CL77" s="33"/>
      <c r="CM77" s="33"/>
      <c r="CN77" s="33"/>
      <c r="CO77" s="33"/>
      <c r="CP77" s="33"/>
      <c r="CQ77" s="33"/>
      <c r="CR77" s="33"/>
      <c r="CS77" s="33"/>
      <c r="CT77" s="33"/>
      <c r="CU77" s="33"/>
      <c r="CV77" s="33"/>
      <c r="CW77" s="33"/>
      <c r="CX77" s="33"/>
      <c r="CY77" s="33"/>
      <c r="CZ77" s="33"/>
      <c r="DA77" s="33"/>
      <c r="DB77" s="33"/>
      <c r="DC77" s="33"/>
      <c r="DD77" s="33"/>
      <c r="DE77" s="33"/>
      <c r="DF77" s="33"/>
      <c r="DG77" s="33"/>
      <c r="DH77" s="33"/>
      <c r="DI77" s="33"/>
      <c r="DJ77" s="33"/>
      <c r="DK77" s="33"/>
      <c r="DL77" s="33"/>
      <c r="DM77" s="33"/>
      <c r="DN77" s="33"/>
      <c r="DO77" s="33"/>
      <c r="DP77" s="33"/>
      <c r="DQ77" s="33"/>
      <c r="DR77" s="33"/>
      <c r="DS77" s="33"/>
      <c r="DT77" s="33"/>
      <c r="DU77" s="33"/>
      <c r="DV77" s="33"/>
      <c r="DW77" s="33"/>
      <c r="DX77" s="33"/>
      <c r="DY77" s="33"/>
      <c r="DZ77" s="33"/>
      <c r="EA77" s="33"/>
      <c r="EB77" s="33"/>
      <c r="EC77" s="33"/>
      <c r="ED77" s="33"/>
      <c r="EE77" s="33"/>
      <c r="EF77" s="33"/>
      <c r="EG77" s="33"/>
      <c r="EH77" s="6"/>
      <c r="EI77" s="6"/>
      <c r="EU77" s="5"/>
      <c r="EV77" s="5"/>
      <c r="EW77" s="5"/>
      <c r="EX77" s="5"/>
      <c r="EY77" s="5"/>
      <c r="EZ77" s="5"/>
      <c r="FA77" s="5"/>
      <c r="FB77" s="5"/>
      <c r="FC77" s="5"/>
      <c r="FD77" s="5"/>
      <c r="FE77" s="5"/>
      <c r="FF77" s="5"/>
      <c r="FG77" s="5"/>
      <c r="FH77" s="5"/>
      <c r="FI77" s="5"/>
      <c r="FJ77" s="5"/>
      <c r="FK77" s="5"/>
      <c r="FL77" s="5"/>
      <c r="FM77" s="5"/>
      <c r="FN77" s="5"/>
      <c r="FO77" s="5"/>
      <c r="FP77" s="5"/>
      <c r="FQ77" s="5"/>
      <c r="FR77" s="5"/>
    </row>
    <row r="78" spans="1:174" s="56" customFormat="1" ht="60" x14ac:dyDescent="0.3">
      <c r="A78" s="67" t="s">
        <v>150</v>
      </c>
      <c r="B78" s="78" t="s">
        <v>151</v>
      </c>
      <c r="C78" s="45"/>
      <c r="D78" s="86">
        <v>10184000</v>
      </c>
      <c r="E78" s="86"/>
      <c r="F78" s="45"/>
      <c r="G78" s="45"/>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3"/>
      <c r="AY78" s="33"/>
      <c r="AZ78" s="33"/>
      <c r="BA78" s="33"/>
      <c r="BB78" s="33"/>
      <c r="BC78" s="33"/>
      <c r="BD78" s="33"/>
      <c r="BE78" s="33"/>
      <c r="BF78" s="33"/>
      <c r="BG78" s="33"/>
      <c r="BH78" s="33"/>
      <c r="BI78" s="33"/>
      <c r="BJ78" s="33"/>
      <c r="BK78" s="33"/>
      <c r="BL78" s="33"/>
      <c r="BM78" s="33"/>
      <c r="BN78" s="33"/>
      <c r="BO78" s="33"/>
      <c r="BP78" s="33"/>
      <c r="BQ78" s="33"/>
      <c r="BR78" s="33"/>
      <c r="BS78" s="33"/>
      <c r="BT78" s="33"/>
      <c r="BU78" s="33"/>
      <c r="BV78" s="33"/>
      <c r="BW78" s="33"/>
      <c r="BX78" s="33"/>
      <c r="BY78" s="33"/>
      <c r="BZ78" s="33"/>
      <c r="CA78" s="33"/>
      <c r="CB78" s="33"/>
      <c r="CC78" s="33"/>
      <c r="CD78" s="33"/>
      <c r="CE78" s="33"/>
      <c r="CF78" s="33"/>
      <c r="CG78" s="33"/>
      <c r="CH78" s="33"/>
      <c r="CI78" s="33"/>
      <c r="CJ78" s="33"/>
      <c r="CK78" s="33"/>
      <c r="CL78" s="33"/>
      <c r="CM78" s="33"/>
      <c r="CN78" s="33"/>
      <c r="CO78" s="33"/>
      <c r="CP78" s="33"/>
      <c r="CQ78" s="33"/>
      <c r="CR78" s="33"/>
      <c r="CS78" s="33"/>
      <c r="CT78" s="33"/>
      <c r="CU78" s="33"/>
      <c r="CV78" s="33"/>
      <c r="CW78" s="33"/>
      <c r="CX78" s="33"/>
      <c r="CY78" s="33"/>
      <c r="CZ78" s="33"/>
      <c r="DA78" s="33"/>
      <c r="DB78" s="33"/>
      <c r="DC78" s="33"/>
      <c r="DD78" s="33"/>
      <c r="DE78" s="33"/>
      <c r="DF78" s="33"/>
      <c r="DG78" s="33"/>
      <c r="DH78" s="33"/>
      <c r="DI78" s="33"/>
      <c r="DJ78" s="33"/>
      <c r="DK78" s="33"/>
      <c r="DL78" s="33"/>
      <c r="DM78" s="33"/>
      <c r="DN78" s="33"/>
      <c r="DO78" s="33"/>
      <c r="DP78" s="33"/>
      <c r="DQ78" s="33"/>
      <c r="DR78" s="33"/>
      <c r="DS78" s="33"/>
      <c r="DT78" s="33"/>
      <c r="DU78" s="33"/>
      <c r="DV78" s="33"/>
      <c r="DW78" s="33"/>
      <c r="DX78" s="33"/>
      <c r="DY78" s="33"/>
      <c r="DZ78" s="33"/>
      <c r="EA78" s="33"/>
      <c r="EB78" s="33"/>
      <c r="EC78" s="33"/>
      <c r="ED78" s="33"/>
      <c r="EE78" s="33"/>
      <c r="EF78" s="33"/>
      <c r="EG78" s="33"/>
      <c r="EH78" s="6"/>
      <c r="EI78" s="6"/>
      <c r="EU78" s="5"/>
      <c r="EV78" s="5"/>
      <c r="EW78" s="5"/>
      <c r="EX78" s="5"/>
      <c r="EY78" s="5"/>
      <c r="EZ78" s="5"/>
      <c r="FA78" s="5"/>
      <c r="FB78" s="5"/>
      <c r="FC78" s="5"/>
      <c r="FD78" s="5"/>
      <c r="FE78" s="5"/>
      <c r="FF78" s="5"/>
      <c r="FG78" s="5"/>
      <c r="FH78" s="5"/>
      <c r="FI78" s="5"/>
      <c r="FJ78" s="5"/>
      <c r="FK78" s="5"/>
      <c r="FL78" s="5"/>
      <c r="FM78" s="5"/>
      <c r="FN78" s="5"/>
      <c r="FO78" s="5"/>
      <c r="FP78" s="5"/>
      <c r="FQ78" s="5"/>
      <c r="FR78" s="5"/>
    </row>
    <row r="79" spans="1:174" s="56" customFormat="1" x14ac:dyDescent="0.3">
      <c r="A79" s="65" t="s">
        <v>152</v>
      </c>
      <c r="B79" s="66" t="s">
        <v>153</v>
      </c>
      <c r="C79" s="86">
        <f>+C80+C81+C82+C83+C84+C85+C86+C87</f>
        <v>0</v>
      </c>
      <c r="D79" s="86">
        <f t="shared" ref="D79:G79" si="18">+D80+D81+D82+D83+D84+D85+D86+D87</f>
        <v>0</v>
      </c>
      <c r="E79" s="86">
        <f t="shared" si="18"/>
        <v>0</v>
      </c>
      <c r="F79" s="86">
        <f t="shared" si="18"/>
        <v>-13</v>
      </c>
      <c r="G79" s="86">
        <f t="shared" si="18"/>
        <v>0</v>
      </c>
      <c r="H79" s="33"/>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3"/>
      <c r="AY79" s="33"/>
      <c r="AZ79" s="33"/>
      <c r="BA79" s="33"/>
      <c r="BB79" s="33"/>
      <c r="BC79" s="33"/>
      <c r="BD79" s="33"/>
      <c r="BE79" s="33"/>
      <c r="BF79" s="33"/>
      <c r="BG79" s="33"/>
      <c r="BH79" s="33"/>
      <c r="BI79" s="33"/>
      <c r="BJ79" s="33"/>
      <c r="BK79" s="33"/>
      <c r="BL79" s="33"/>
      <c r="BM79" s="33"/>
      <c r="BN79" s="33"/>
      <c r="BO79" s="33"/>
      <c r="BP79" s="33"/>
      <c r="BQ79" s="33"/>
      <c r="BR79" s="33"/>
      <c r="BS79" s="33"/>
      <c r="BT79" s="33"/>
      <c r="BU79" s="33"/>
      <c r="BV79" s="33"/>
      <c r="BW79" s="33"/>
      <c r="BX79" s="33"/>
      <c r="BY79" s="33"/>
      <c r="BZ79" s="33"/>
      <c r="CA79" s="33"/>
      <c r="CB79" s="33"/>
      <c r="CC79" s="33"/>
      <c r="CD79" s="33"/>
      <c r="CE79" s="33"/>
      <c r="CF79" s="33"/>
      <c r="CG79" s="33"/>
      <c r="CH79" s="33"/>
      <c r="CI79" s="33"/>
      <c r="CJ79" s="33"/>
      <c r="CK79" s="33"/>
      <c r="CL79" s="33"/>
      <c r="CM79" s="33"/>
      <c r="CN79" s="33"/>
      <c r="CO79" s="33"/>
      <c r="CP79" s="33"/>
      <c r="CQ79" s="33"/>
      <c r="CR79" s="33"/>
      <c r="CS79" s="33"/>
      <c r="CT79" s="33"/>
      <c r="CU79" s="33"/>
      <c r="CV79" s="33"/>
      <c r="CW79" s="33"/>
      <c r="CX79" s="33"/>
      <c r="CY79" s="33"/>
      <c r="CZ79" s="33"/>
      <c r="DA79" s="33"/>
      <c r="DB79" s="33"/>
      <c r="DC79" s="33"/>
      <c r="DD79" s="33"/>
      <c r="DE79" s="33"/>
      <c r="DF79" s="33"/>
      <c r="DG79" s="33"/>
      <c r="DH79" s="33"/>
      <c r="DI79" s="33"/>
      <c r="DJ79" s="33"/>
      <c r="DK79" s="33"/>
      <c r="DL79" s="33"/>
      <c r="DM79" s="33"/>
      <c r="DN79" s="33"/>
      <c r="DO79" s="33"/>
      <c r="DP79" s="33"/>
      <c r="DQ79" s="33"/>
      <c r="DR79" s="33"/>
      <c r="DS79" s="33"/>
      <c r="DT79" s="33"/>
      <c r="DU79" s="33"/>
      <c r="DV79" s="33"/>
      <c r="DW79" s="33"/>
      <c r="DX79" s="33"/>
      <c r="DY79" s="33"/>
      <c r="DZ79" s="33"/>
      <c r="EA79" s="33"/>
      <c r="EB79" s="33"/>
      <c r="EC79" s="33"/>
      <c r="ED79" s="33"/>
      <c r="EE79" s="33"/>
      <c r="EF79" s="33"/>
      <c r="EG79" s="33"/>
      <c r="EH79" s="6"/>
      <c r="EI79" s="6"/>
      <c r="EU79" s="5"/>
      <c r="EV79" s="5"/>
      <c r="EW79" s="5"/>
      <c r="EX79" s="5"/>
      <c r="EY79" s="5"/>
      <c r="EZ79" s="5"/>
      <c r="FA79" s="5"/>
      <c r="FB79" s="5"/>
      <c r="FC79" s="5"/>
      <c r="FD79" s="5"/>
      <c r="FE79" s="5"/>
      <c r="FF79" s="5"/>
      <c r="FG79" s="5"/>
      <c r="FH79" s="5"/>
      <c r="FI79" s="5"/>
      <c r="FJ79" s="5"/>
      <c r="FK79" s="5"/>
      <c r="FL79" s="5"/>
      <c r="FM79" s="5"/>
      <c r="FN79" s="5"/>
      <c r="FO79" s="5"/>
      <c r="FP79" s="5"/>
      <c r="FQ79" s="5"/>
      <c r="FR79" s="5"/>
    </row>
    <row r="80" spans="1:174" s="56" customFormat="1" ht="30" x14ac:dyDescent="0.3">
      <c r="A80" s="79" t="s">
        <v>154</v>
      </c>
      <c r="B80" s="68" t="s">
        <v>155</v>
      </c>
      <c r="C80" s="45"/>
      <c r="D80" s="86"/>
      <c r="E80" s="86"/>
      <c r="F80" s="45"/>
      <c r="G80" s="45"/>
      <c r="H80" s="33"/>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3"/>
      <c r="AY80" s="33"/>
      <c r="AZ80" s="33"/>
      <c r="BA80" s="33"/>
      <c r="BB80" s="33"/>
      <c r="BC80" s="33"/>
      <c r="BD80" s="33"/>
      <c r="BE80" s="33"/>
      <c r="BF80" s="33"/>
      <c r="BG80" s="33"/>
      <c r="BH80" s="33"/>
      <c r="BI80" s="33"/>
      <c r="BJ80" s="33"/>
      <c r="BK80" s="33"/>
      <c r="BL80" s="33"/>
      <c r="BM80" s="33"/>
      <c r="BN80" s="33"/>
      <c r="BO80" s="33"/>
      <c r="BP80" s="33"/>
      <c r="BQ80" s="33"/>
      <c r="BR80" s="33"/>
      <c r="BS80" s="33"/>
      <c r="BT80" s="33"/>
      <c r="BU80" s="33"/>
      <c r="BV80" s="33"/>
      <c r="BW80" s="33"/>
      <c r="BX80" s="33"/>
      <c r="BY80" s="33"/>
      <c r="BZ80" s="33"/>
      <c r="CA80" s="33"/>
      <c r="CB80" s="33"/>
      <c r="CC80" s="33"/>
      <c r="CD80" s="33"/>
      <c r="CE80" s="33"/>
      <c r="CF80" s="33"/>
      <c r="CG80" s="33"/>
      <c r="CH80" s="33"/>
      <c r="CI80" s="33"/>
      <c r="CJ80" s="33"/>
      <c r="CK80" s="33"/>
      <c r="CL80" s="33"/>
      <c r="CM80" s="33"/>
      <c r="CN80" s="33"/>
      <c r="CO80" s="33"/>
      <c r="CP80" s="33"/>
      <c r="CQ80" s="33"/>
      <c r="CR80" s="33"/>
      <c r="CS80" s="33"/>
      <c r="CT80" s="33"/>
      <c r="CU80" s="33"/>
      <c r="CV80" s="33"/>
      <c r="CW80" s="33"/>
      <c r="CX80" s="33"/>
      <c r="CY80" s="33"/>
      <c r="CZ80" s="33"/>
      <c r="DA80" s="33"/>
      <c r="DB80" s="33"/>
      <c r="DC80" s="33"/>
      <c r="DD80" s="33"/>
      <c r="DE80" s="33"/>
      <c r="DF80" s="33"/>
      <c r="DG80" s="33"/>
      <c r="DH80" s="33"/>
      <c r="DI80" s="33"/>
      <c r="DJ80" s="33"/>
      <c r="DK80" s="33"/>
      <c r="DL80" s="33"/>
      <c r="DM80" s="33"/>
      <c r="DN80" s="33"/>
      <c r="DO80" s="33"/>
      <c r="DP80" s="33"/>
      <c r="DQ80" s="33"/>
      <c r="DR80" s="33"/>
      <c r="DS80" s="33"/>
      <c r="DT80" s="33"/>
      <c r="DU80" s="33"/>
      <c r="DV80" s="33"/>
      <c r="DW80" s="33"/>
      <c r="DX80" s="33"/>
      <c r="DY80" s="33"/>
      <c r="DZ80" s="33"/>
      <c r="EA80" s="33"/>
      <c r="EB80" s="33"/>
      <c r="EC80" s="33"/>
      <c r="ED80" s="33"/>
      <c r="EE80" s="33"/>
      <c r="EF80" s="33"/>
      <c r="EG80" s="33"/>
      <c r="EH80" s="6"/>
      <c r="EI80" s="6"/>
      <c r="EU80" s="5"/>
      <c r="EV80" s="5"/>
      <c r="EW80" s="5"/>
      <c r="EX80" s="5"/>
      <c r="EY80" s="5"/>
      <c r="EZ80" s="5"/>
      <c r="FA80" s="5"/>
      <c r="FB80" s="5"/>
      <c r="FC80" s="5"/>
      <c r="FD80" s="5"/>
      <c r="FE80" s="5"/>
      <c r="FF80" s="5"/>
      <c r="FG80" s="5"/>
      <c r="FH80" s="5"/>
      <c r="FI80" s="5"/>
      <c r="FJ80" s="5"/>
      <c r="FK80" s="5"/>
      <c r="FL80" s="5"/>
      <c r="FM80" s="5"/>
      <c r="FN80" s="5"/>
      <c r="FO80" s="5"/>
      <c r="FP80" s="5"/>
      <c r="FQ80" s="5"/>
      <c r="FR80" s="5"/>
    </row>
    <row r="81" spans="1:139" ht="30" x14ac:dyDescent="0.3">
      <c r="A81" s="79" t="s">
        <v>156</v>
      </c>
      <c r="B81" s="35" t="s">
        <v>135</v>
      </c>
      <c r="C81" s="45"/>
      <c r="D81" s="86"/>
      <c r="E81" s="86"/>
      <c r="F81" s="45"/>
      <c r="G81" s="45"/>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3"/>
      <c r="AY81" s="33"/>
      <c r="AZ81" s="33"/>
      <c r="BA81" s="33"/>
      <c r="BB81" s="33"/>
      <c r="BC81" s="33"/>
      <c r="BD81" s="33"/>
      <c r="BE81" s="33"/>
      <c r="BF81" s="33"/>
      <c r="BG81" s="33"/>
      <c r="BH81" s="33"/>
      <c r="BI81" s="33"/>
      <c r="BJ81" s="33"/>
      <c r="BK81" s="33"/>
      <c r="BL81" s="33"/>
      <c r="BM81" s="33"/>
      <c r="BN81" s="33"/>
      <c r="BO81" s="33"/>
      <c r="BP81" s="33"/>
      <c r="BQ81" s="33"/>
      <c r="BR81" s="33"/>
      <c r="BS81" s="33"/>
      <c r="BT81" s="33"/>
      <c r="BU81" s="33"/>
      <c r="BV81" s="33"/>
      <c r="BW81" s="33"/>
      <c r="BX81" s="33"/>
      <c r="BY81" s="33"/>
      <c r="BZ81" s="33"/>
      <c r="CA81" s="33"/>
      <c r="CB81" s="33"/>
      <c r="CC81" s="33"/>
      <c r="CD81" s="33"/>
      <c r="CE81" s="33"/>
      <c r="CF81" s="33"/>
      <c r="CG81" s="33"/>
      <c r="CH81" s="33"/>
      <c r="CI81" s="33"/>
      <c r="CJ81" s="33"/>
      <c r="CK81" s="33"/>
      <c r="CL81" s="33"/>
      <c r="CM81" s="33"/>
      <c r="CN81" s="33"/>
      <c r="CO81" s="33"/>
      <c r="CP81" s="33"/>
      <c r="CQ81" s="33"/>
      <c r="CR81" s="33"/>
      <c r="CS81" s="33"/>
      <c r="CT81" s="33"/>
      <c r="CU81" s="33"/>
      <c r="CV81" s="33"/>
      <c r="CW81" s="33"/>
      <c r="CX81" s="33"/>
      <c r="CY81" s="33"/>
      <c r="CZ81" s="33"/>
      <c r="DA81" s="33"/>
      <c r="DB81" s="33"/>
      <c r="DC81" s="33"/>
      <c r="DD81" s="33"/>
      <c r="DE81" s="33"/>
      <c r="DF81" s="33"/>
      <c r="DG81" s="33"/>
      <c r="DH81" s="33"/>
      <c r="DI81" s="33"/>
      <c r="DJ81" s="33"/>
      <c r="DK81" s="33"/>
      <c r="DL81" s="33"/>
      <c r="DM81" s="33"/>
      <c r="DN81" s="33"/>
      <c r="DO81" s="33"/>
      <c r="DP81" s="33"/>
      <c r="DQ81" s="33"/>
      <c r="DR81" s="33"/>
      <c r="DS81" s="33"/>
      <c r="DT81" s="33"/>
      <c r="DU81" s="33"/>
      <c r="DV81" s="33"/>
      <c r="DW81" s="33"/>
      <c r="DX81" s="33"/>
      <c r="DY81" s="33"/>
      <c r="DZ81" s="33"/>
      <c r="EA81" s="33"/>
      <c r="EB81" s="33"/>
      <c r="EC81" s="33"/>
      <c r="ED81" s="33"/>
      <c r="EE81" s="33"/>
      <c r="EF81" s="33"/>
      <c r="EG81" s="33"/>
      <c r="EH81" s="6"/>
      <c r="EI81" s="6"/>
    </row>
    <row r="82" spans="1:139" ht="45" x14ac:dyDescent="0.3">
      <c r="A82" s="67" t="s">
        <v>157</v>
      </c>
      <c r="B82" s="68" t="s">
        <v>158</v>
      </c>
      <c r="C82" s="45"/>
      <c r="D82" s="86"/>
      <c r="E82" s="86"/>
      <c r="F82" s="45"/>
      <c r="G82" s="45"/>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c r="AZ82" s="33"/>
      <c r="BA82" s="33"/>
      <c r="BB82" s="33"/>
      <c r="BC82" s="33"/>
      <c r="BD82" s="33"/>
      <c r="BE82" s="33"/>
      <c r="BF82" s="33"/>
      <c r="BG82" s="33"/>
      <c r="BH82" s="33"/>
      <c r="BI82" s="33"/>
      <c r="BJ82" s="33"/>
      <c r="BK82" s="33"/>
      <c r="BL82" s="33"/>
      <c r="BM82" s="33"/>
      <c r="BN82" s="33"/>
      <c r="BO82" s="33"/>
      <c r="BP82" s="33"/>
      <c r="BQ82" s="33"/>
      <c r="BR82" s="33"/>
      <c r="BS82" s="33"/>
      <c r="BT82" s="33"/>
      <c r="BU82" s="33"/>
      <c r="BV82" s="33"/>
      <c r="BW82" s="33"/>
      <c r="BX82" s="33"/>
      <c r="BY82" s="33"/>
      <c r="BZ82" s="33"/>
      <c r="CA82" s="33"/>
      <c r="CB82" s="33"/>
      <c r="CC82" s="33"/>
      <c r="CD82" s="33"/>
      <c r="CE82" s="33"/>
      <c r="CF82" s="33"/>
      <c r="CG82" s="33"/>
      <c r="CH82" s="33"/>
      <c r="CI82" s="33"/>
      <c r="CJ82" s="33"/>
      <c r="CK82" s="33"/>
      <c r="CL82" s="33"/>
      <c r="CM82" s="33"/>
      <c r="CN82" s="33"/>
      <c r="CO82" s="33"/>
      <c r="CP82" s="33"/>
      <c r="CQ82" s="33"/>
      <c r="CR82" s="33"/>
      <c r="CS82" s="33"/>
      <c r="CT82" s="33"/>
      <c r="CU82" s="33"/>
      <c r="CV82" s="33"/>
      <c r="CW82" s="33"/>
      <c r="CX82" s="33"/>
      <c r="CY82" s="33"/>
      <c r="CZ82" s="33"/>
      <c r="DA82" s="33"/>
      <c r="DB82" s="33"/>
      <c r="DC82" s="33"/>
      <c r="DD82" s="33"/>
      <c r="DE82" s="33"/>
      <c r="DF82" s="33"/>
      <c r="DG82" s="33"/>
      <c r="DH82" s="33"/>
      <c r="DI82" s="33"/>
      <c r="DJ82" s="33"/>
      <c r="DK82" s="33"/>
      <c r="DL82" s="33"/>
      <c r="DM82" s="33"/>
      <c r="DN82" s="33"/>
      <c r="DO82" s="33"/>
      <c r="DP82" s="33"/>
      <c r="DQ82" s="33"/>
      <c r="DR82" s="33"/>
      <c r="DS82" s="33"/>
      <c r="DT82" s="33"/>
      <c r="DU82" s="33"/>
      <c r="DV82" s="33"/>
      <c r="DW82" s="33"/>
      <c r="DX82" s="33"/>
      <c r="DY82" s="33"/>
      <c r="DZ82" s="33"/>
      <c r="EA82" s="33"/>
      <c r="EB82" s="33"/>
      <c r="EC82" s="33"/>
      <c r="ED82" s="33"/>
      <c r="EE82" s="33"/>
      <c r="EF82" s="33"/>
      <c r="EG82" s="33"/>
      <c r="EH82" s="6"/>
      <c r="EI82" s="6"/>
    </row>
    <row r="83" spans="1:139" ht="45" x14ac:dyDescent="0.3">
      <c r="A83" s="67" t="s">
        <v>159</v>
      </c>
      <c r="B83" s="68" t="s">
        <v>160</v>
      </c>
      <c r="C83" s="45"/>
      <c r="D83" s="86"/>
      <c r="E83" s="86"/>
      <c r="F83" s="45">
        <v>-51</v>
      </c>
      <c r="G83" s="45"/>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6"/>
      <c r="EI83" s="6"/>
    </row>
    <row r="84" spans="1:139" ht="30" x14ac:dyDescent="0.3">
      <c r="A84" s="67" t="s">
        <v>161</v>
      </c>
      <c r="B84" s="68" t="s">
        <v>139</v>
      </c>
      <c r="C84" s="45"/>
      <c r="D84" s="86"/>
      <c r="E84" s="86"/>
      <c r="F84" s="45"/>
      <c r="G84" s="45"/>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6"/>
      <c r="EI84" s="6"/>
    </row>
    <row r="85" spans="1:139" ht="30" x14ac:dyDescent="0.3">
      <c r="A85" s="71" t="s">
        <v>162</v>
      </c>
      <c r="B85" s="80" t="s">
        <v>163</v>
      </c>
      <c r="C85" s="45"/>
      <c r="D85" s="86"/>
      <c r="E85" s="86"/>
      <c r="F85" s="45"/>
      <c r="G85" s="45"/>
      <c r="T85" s="6"/>
      <c r="AT85" s="6"/>
      <c r="AU85" s="6"/>
      <c r="AV85" s="6"/>
      <c r="BN85" s="6"/>
    </row>
    <row r="86" spans="1:139" ht="75" x14ac:dyDescent="0.3">
      <c r="A86" s="81" t="s">
        <v>164</v>
      </c>
      <c r="B86" s="82" t="s">
        <v>165</v>
      </c>
      <c r="C86" s="45"/>
      <c r="D86" s="86"/>
      <c r="E86" s="86"/>
      <c r="F86" s="45">
        <v>38</v>
      </c>
      <c r="G86" s="45"/>
      <c r="AT86" s="6"/>
      <c r="AU86" s="6"/>
      <c r="AV86" s="6"/>
      <c r="BN86" s="6"/>
    </row>
    <row r="87" spans="1:139" ht="45" x14ac:dyDescent="0.3">
      <c r="A87" s="81" t="s">
        <v>166</v>
      </c>
      <c r="B87" s="83" t="s">
        <v>167</v>
      </c>
      <c r="C87" s="45"/>
      <c r="D87" s="86"/>
      <c r="E87" s="86"/>
      <c r="F87" s="45"/>
      <c r="G87" s="45"/>
      <c r="AT87" s="6"/>
      <c r="AU87" s="6"/>
      <c r="AV87" s="6"/>
      <c r="BN87" s="6"/>
    </row>
    <row r="88" spans="1:139" ht="45" x14ac:dyDescent="0.3">
      <c r="A88" s="81" t="s">
        <v>168</v>
      </c>
      <c r="B88" s="84" t="s">
        <v>169</v>
      </c>
      <c r="C88" s="86">
        <f>C89</f>
        <v>0</v>
      </c>
      <c r="D88" s="86">
        <f t="shared" ref="D88:G89" si="19">D89</f>
        <v>0</v>
      </c>
      <c r="E88" s="86">
        <f t="shared" si="19"/>
        <v>0</v>
      </c>
      <c r="F88" s="86">
        <f t="shared" si="19"/>
        <v>0</v>
      </c>
      <c r="G88" s="86">
        <f t="shared" si="19"/>
        <v>0</v>
      </c>
      <c r="AT88" s="6"/>
      <c r="AU88" s="6"/>
      <c r="AV88" s="6"/>
      <c r="BN88" s="6"/>
    </row>
    <row r="89" spans="1:139" x14ac:dyDescent="0.3">
      <c r="A89" s="81" t="s">
        <v>170</v>
      </c>
      <c r="B89" s="83" t="s">
        <v>171</v>
      </c>
      <c r="C89" s="86">
        <f>C90</f>
        <v>0</v>
      </c>
      <c r="D89" s="86">
        <f t="shared" si="19"/>
        <v>0</v>
      </c>
      <c r="E89" s="86">
        <f t="shared" si="19"/>
        <v>0</v>
      </c>
      <c r="F89" s="86">
        <f t="shared" si="19"/>
        <v>0</v>
      </c>
      <c r="G89" s="86">
        <f t="shared" si="19"/>
        <v>0</v>
      </c>
      <c r="AT89" s="6"/>
      <c r="AU89" s="6"/>
      <c r="AV89" s="6"/>
      <c r="BN89" s="6"/>
    </row>
    <row r="90" spans="1:139" x14ac:dyDescent="0.3">
      <c r="A90" s="81" t="s">
        <v>172</v>
      </c>
      <c r="B90" s="83" t="s">
        <v>173</v>
      </c>
      <c r="C90" s="86"/>
      <c r="D90" s="86"/>
      <c r="E90" s="86"/>
      <c r="F90" s="45"/>
      <c r="G90" s="45"/>
      <c r="AT90" s="6"/>
      <c r="AU90" s="6"/>
      <c r="AV90" s="6"/>
      <c r="BN90" s="6"/>
    </row>
    <row r="91" spans="1:139" ht="45" x14ac:dyDescent="0.3">
      <c r="A91" s="81" t="s">
        <v>472</v>
      </c>
      <c r="B91" s="84" t="s">
        <v>169</v>
      </c>
      <c r="C91" s="86">
        <f>C92</f>
        <v>0</v>
      </c>
      <c r="D91" s="86">
        <f t="shared" ref="D91:G91" si="20">D92</f>
        <v>0</v>
      </c>
      <c r="E91" s="86">
        <f t="shared" si="20"/>
        <v>0</v>
      </c>
      <c r="F91" s="86">
        <f t="shared" si="20"/>
        <v>0</v>
      </c>
      <c r="G91" s="86">
        <f t="shared" si="20"/>
        <v>0</v>
      </c>
      <c r="BN91" s="6"/>
    </row>
    <row r="92" spans="1:139" x14ac:dyDescent="0.3">
      <c r="A92" s="81" t="s">
        <v>473</v>
      </c>
      <c r="B92" s="83" t="s">
        <v>171</v>
      </c>
      <c r="C92" s="86">
        <f>C93+C94</f>
        <v>0</v>
      </c>
      <c r="D92" s="86">
        <f t="shared" ref="D92:G92" si="21">D93</f>
        <v>0</v>
      </c>
      <c r="E92" s="86">
        <f t="shared" si="21"/>
        <v>0</v>
      </c>
      <c r="F92" s="86">
        <f t="shared" si="21"/>
        <v>0</v>
      </c>
      <c r="G92" s="86">
        <f t="shared" si="21"/>
        <v>0</v>
      </c>
      <c r="BN92" s="6"/>
    </row>
    <row r="93" spans="1:139" x14ac:dyDescent="0.3">
      <c r="A93" s="81" t="s">
        <v>474</v>
      </c>
      <c r="B93" s="83" t="s">
        <v>467</v>
      </c>
      <c r="C93" s="86"/>
      <c r="D93" s="86"/>
      <c r="E93" s="86"/>
      <c r="F93" s="45"/>
      <c r="G93" s="45"/>
      <c r="BN93" s="6"/>
    </row>
    <row r="94" spans="1:139" x14ac:dyDescent="0.3">
      <c r="A94" s="81" t="s">
        <v>500</v>
      </c>
      <c r="B94" s="83" t="s">
        <v>499</v>
      </c>
      <c r="C94" s="86"/>
      <c r="D94" s="86"/>
      <c r="E94" s="86"/>
      <c r="F94" s="45"/>
      <c r="G94" s="45"/>
      <c r="BN94" s="6"/>
    </row>
    <row r="95" spans="1:139" ht="30" x14ac:dyDescent="0.3">
      <c r="A95" s="84" t="s">
        <v>475</v>
      </c>
      <c r="B95" s="84" t="s">
        <v>174</v>
      </c>
      <c r="C95" s="86">
        <f>C96+C98</f>
        <v>0</v>
      </c>
      <c r="D95" s="86">
        <f t="shared" ref="D95:G95" si="22">D96+D98</f>
        <v>0</v>
      </c>
      <c r="E95" s="86">
        <f t="shared" si="22"/>
        <v>0</v>
      </c>
      <c r="F95" s="86">
        <f t="shared" si="22"/>
        <v>0</v>
      </c>
      <c r="G95" s="86">
        <f t="shared" si="22"/>
        <v>0</v>
      </c>
      <c r="BN95" s="6"/>
    </row>
    <row r="96" spans="1:139" ht="45" x14ac:dyDescent="0.3">
      <c r="A96" s="84" t="s">
        <v>175</v>
      </c>
      <c r="B96" s="84" t="s">
        <v>169</v>
      </c>
      <c r="C96" s="86">
        <f>C97</f>
        <v>0</v>
      </c>
      <c r="D96" s="86">
        <f t="shared" ref="D96:G96" si="23">D97</f>
        <v>0</v>
      </c>
      <c r="E96" s="86">
        <f t="shared" si="23"/>
        <v>0</v>
      </c>
      <c r="F96" s="86">
        <f t="shared" si="23"/>
        <v>0</v>
      </c>
      <c r="G96" s="86">
        <f t="shared" si="23"/>
        <v>0</v>
      </c>
      <c r="BN96" s="6"/>
    </row>
    <row r="97" spans="1:174" s="56" customFormat="1" ht="30" x14ac:dyDescent="0.3">
      <c r="A97" s="83" t="s">
        <v>176</v>
      </c>
      <c r="B97" s="83" t="s">
        <v>177</v>
      </c>
      <c r="C97" s="86"/>
      <c r="D97" s="86"/>
      <c r="E97" s="86"/>
      <c r="F97" s="86"/>
      <c r="G97" s="86"/>
      <c r="BN97" s="6"/>
      <c r="EU97" s="5"/>
      <c r="EV97" s="5"/>
      <c r="EW97" s="5"/>
      <c r="EX97" s="5"/>
      <c r="EY97" s="5"/>
      <c r="EZ97" s="5"/>
      <c r="FA97" s="5"/>
      <c r="FB97" s="5"/>
      <c r="FC97" s="5"/>
      <c r="FD97" s="5"/>
      <c r="FE97" s="5"/>
      <c r="FF97" s="5"/>
      <c r="FG97" s="5"/>
      <c r="FH97" s="5"/>
      <c r="FI97" s="5"/>
      <c r="FJ97" s="5"/>
      <c r="FK97" s="5"/>
      <c r="FL97" s="5"/>
      <c r="FM97" s="5"/>
      <c r="FN97" s="5"/>
      <c r="FO97" s="5"/>
      <c r="FP97" s="5"/>
      <c r="FQ97" s="5"/>
      <c r="FR97" s="5"/>
    </row>
    <row r="98" spans="1:174" s="56" customFormat="1" x14ac:dyDescent="0.3">
      <c r="A98" s="83"/>
      <c r="B98" s="83" t="s">
        <v>468</v>
      </c>
      <c r="C98" s="86">
        <f>C99</f>
        <v>0</v>
      </c>
      <c r="D98" s="86">
        <f t="shared" ref="D98:G100" si="24">D99</f>
        <v>0</v>
      </c>
      <c r="E98" s="86">
        <f t="shared" si="24"/>
        <v>0</v>
      </c>
      <c r="F98" s="86">
        <f t="shared" si="24"/>
        <v>0</v>
      </c>
      <c r="G98" s="86">
        <f t="shared" si="24"/>
        <v>0</v>
      </c>
      <c r="BN98" s="6"/>
      <c r="EU98" s="5"/>
      <c r="EV98" s="5"/>
      <c r="EW98" s="5"/>
      <c r="EX98" s="5"/>
      <c r="EY98" s="5"/>
      <c r="EZ98" s="5"/>
      <c r="FA98" s="5"/>
      <c r="FB98" s="5"/>
      <c r="FC98" s="5"/>
      <c r="FD98" s="5"/>
      <c r="FE98" s="5"/>
      <c r="FF98" s="5"/>
      <c r="FG98" s="5"/>
      <c r="FH98" s="5"/>
      <c r="FI98" s="5"/>
      <c r="FJ98" s="5"/>
      <c r="FK98" s="5"/>
      <c r="FL98" s="5"/>
      <c r="FM98" s="5"/>
      <c r="FN98" s="5"/>
      <c r="FO98" s="5"/>
      <c r="FP98" s="5"/>
      <c r="FQ98" s="5"/>
      <c r="FR98" s="5"/>
    </row>
    <row r="99" spans="1:174" s="56" customFormat="1" x14ac:dyDescent="0.3">
      <c r="A99" s="83" t="s">
        <v>476</v>
      </c>
      <c r="B99" s="83" t="s">
        <v>469</v>
      </c>
      <c r="C99" s="86">
        <f>C100</f>
        <v>0</v>
      </c>
      <c r="D99" s="86">
        <f t="shared" si="24"/>
        <v>0</v>
      </c>
      <c r="E99" s="86">
        <f t="shared" si="24"/>
        <v>0</v>
      </c>
      <c r="F99" s="86">
        <f t="shared" si="24"/>
        <v>0</v>
      </c>
      <c r="G99" s="86">
        <f t="shared" si="24"/>
        <v>0</v>
      </c>
      <c r="BN99" s="6"/>
      <c r="EU99" s="5"/>
      <c r="EV99" s="5"/>
      <c r="EW99" s="5"/>
      <c r="EX99" s="5"/>
      <c r="EY99" s="5"/>
      <c r="EZ99" s="5"/>
      <c r="FA99" s="5"/>
      <c r="FB99" s="5"/>
      <c r="FC99" s="5"/>
      <c r="FD99" s="5"/>
      <c r="FE99" s="5"/>
      <c r="FF99" s="5"/>
      <c r="FG99" s="5"/>
      <c r="FH99" s="5"/>
      <c r="FI99" s="5"/>
      <c r="FJ99" s="5"/>
      <c r="FK99" s="5"/>
      <c r="FL99" s="5"/>
      <c r="FM99" s="5"/>
      <c r="FN99" s="5"/>
      <c r="FO99" s="5"/>
      <c r="FP99" s="5"/>
      <c r="FQ99" s="5"/>
      <c r="FR99" s="5"/>
    </row>
    <row r="100" spans="1:174" s="56" customFormat="1" ht="30" x14ac:dyDescent="0.3">
      <c r="A100" s="83" t="s">
        <v>477</v>
      </c>
      <c r="B100" s="83" t="s">
        <v>470</v>
      </c>
      <c r="C100" s="86">
        <f>C101</f>
        <v>0</v>
      </c>
      <c r="D100" s="86">
        <f t="shared" si="24"/>
        <v>0</v>
      </c>
      <c r="E100" s="86">
        <f t="shared" si="24"/>
        <v>0</v>
      </c>
      <c r="F100" s="86">
        <f t="shared" si="24"/>
        <v>0</v>
      </c>
      <c r="G100" s="86">
        <f t="shared" si="24"/>
        <v>0</v>
      </c>
      <c r="BN100" s="6"/>
      <c r="EU100" s="5"/>
      <c r="EV100" s="5"/>
      <c r="EW100" s="5"/>
      <c r="EX100" s="5"/>
      <c r="EY100" s="5"/>
      <c r="EZ100" s="5"/>
      <c r="FA100" s="5"/>
      <c r="FB100" s="5"/>
      <c r="FC100" s="5"/>
      <c r="FD100" s="5"/>
      <c r="FE100" s="5"/>
      <c r="FF100" s="5"/>
      <c r="FG100" s="5"/>
      <c r="FH100" s="5"/>
      <c r="FI100" s="5"/>
      <c r="FJ100" s="5"/>
      <c r="FK100" s="5"/>
      <c r="FL100" s="5"/>
      <c r="FM100" s="5"/>
      <c r="FN100" s="5"/>
      <c r="FO100" s="5"/>
      <c r="FP100" s="5"/>
      <c r="FQ100" s="5"/>
      <c r="FR100" s="5"/>
    </row>
    <row r="101" spans="1:174" s="56" customFormat="1" x14ac:dyDescent="0.3">
      <c r="A101" s="83" t="s">
        <v>478</v>
      </c>
      <c r="B101" s="83" t="s">
        <v>471</v>
      </c>
      <c r="C101" s="45"/>
      <c r="D101" s="86"/>
      <c r="E101" s="86"/>
      <c r="F101" s="45"/>
      <c r="G101" s="45"/>
      <c r="BN101" s="6"/>
      <c r="EU101" s="5"/>
      <c r="EV101" s="5"/>
      <c r="EW101" s="5"/>
      <c r="EX101" s="5"/>
      <c r="EY101" s="5"/>
      <c r="EZ101" s="5"/>
      <c r="FA101" s="5"/>
      <c r="FB101" s="5"/>
      <c r="FC101" s="5"/>
      <c r="FD101" s="5"/>
      <c r="FE101" s="5"/>
      <c r="FF101" s="5"/>
      <c r="FG101" s="5"/>
      <c r="FH101" s="5"/>
      <c r="FI101" s="5"/>
      <c r="FJ101" s="5"/>
      <c r="FK101" s="5"/>
      <c r="FL101" s="5"/>
      <c r="FM101" s="5"/>
      <c r="FN101" s="5"/>
      <c r="FO101" s="5"/>
      <c r="FP101" s="5"/>
      <c r="FQ101" s="5"/>
      <c r="FR101" s="5"/>
    </row>
    <row r="102" spans="1:174" s="56" customFormat="1" x14ac:dyDescent="0.3">
      <c r="A102" s="84" t="s">
        <v>178</v>
      </c>
      <c r="B102" s="84" t="s">
        <v>179</v>
      </c>
      <c r="C102" s="86">
        <f>C103</f>
        <v>0</v>
      </c>
      <c r="D102" s="86">
        <f t="shared" ref="D102:G102" si="25">D103</f>
        <v>0</v>
      </c>
      <c r="E102" s="86">
        <f t="shared" si="25"/>
        <v>0</v>
      </c>
      <c r="F102" s="86">
        <f t="shared" si="25"/>
        <v>-264560</v>
      </c>
      <c r="G102" s="86">
        <f t="shared" si="25"/>
        <v>793621</v>
      </c>
      <c r="BN102" s="6"/>
      <c r="EU102" s="5"/>
      <c r="EV102" s="5"/>
      <c r="EW102" s="5"/>
      <c r="EX102" s="5"/>
      <c r="EY102" s="5"/>
      <c r="EZ102" s="5"/>
      <c r="FA102" s="5"/>
      <c r="FB102" s="5"/>
      <c r="FC102" s="5"/>
      <c r="FD102" s="5"/>
      <c r="FE102" s="5"/>
      <c r="FF102" s="5"/>
      <c r="FG102" s="5"/>
      <c r="FH102" s="5"/>
      <c r="FI102" s="5"/>
      <c r="FJ102" s="5"/>
      <c r="FK102" s="5"/>
      <c r="FL102" s="5"/>
      <c r="FM102" s="5"/>
      <c r="FN102" s="5"/>
      <c r="FO102" s="5"/>
      <c r="FP102" s="5"/>
      <c r="FQ102" s="5"/>
      <c r="FR102" s="5"/>
    </row>
    <row r="103" spans="1:174" s="56" customFormat="1" ht="30" x14ac:dyDescent="0.3">
      <c r="A103" s="83" t="s">
        <v>180</v>
      </c>
      <c r="B103" s="83" t="s">
        <v>181</v>
      </c>
      <c r="C103" s="45"/>
      <c r="D103" s="86"/>
      <c r="E103" s="86"/>
      <c r="F103" s="45">
        <f>-1058181+793621</f>
        <v>-264560</v>
      </c>
      <c r="G103" s="45">
        <v>793621</v>
      </c>
      <c r="BN103" s="6"/>
      <c r="EU103" s="5"/>
      <c r="EV103" s="5"/>
      <c r="EW103" s="5"/>
      <c r="EX103" s="5"/>
      <c r="EY103" s="5"/>
      <c r="EZ103" s="5"/>
      <c r="FA103" s="5"/>
      <c r="FB103" s="5"/>
      <c r="FC103" s="5"/>
      <c r="FD103" s="5"/>
      <c r="FE103" s="5"/>
      <c r="FF103" s="5"/>
      <c r="FG103" s="5"/>
      <c r="FH103" s="5"/>
      <c r="FI103" s="5"/>
      <c r="FJ103" s="5"/>
      <c r="FK103" s="5"/>
      <c r="FL103" s="5"/>
      <c r="FM103" s="5"/>
      <c r="FN103" s="5"/>
      <c r="FO103" s="5"/>
      <c r="FP103" s="5"/>
      <c r="FQ103" s="5"/>
      <c r="FR103" s="5"/>
    </row>
    <row r="104" spans="1:174" s="56" customFormat="1" x14ac:dyDescent="0.3">
      <c r="A104" s="53"/>
      <c r="B104" s="5"/>
      <c r="C104" s="5"/>
      <c r="D104" s="46"/>
      <c r="E104" s="46"/>
      <c r="F104" s="5"/>
      <c r="G104" s="5"/>
      <c r="BN104" s="6"/>
      <c r="EU104" s="5"/>
      <c r="EV104" s="5"/>
      <c r="EW104" s="5"/>
      <c r="EX104" s="5"/>
      <c r="EY104" s="5"/>
      <c r="EZ104" s="5"/>
      <c r="FA104" s="5"/>
      <c r="FB104" s="5"/>
      <c r="FC104" s="5"/>
      <c r="FD104" s="5"/>
      <c r="FE104" s="5"/>
      <c r="FF104" s="5"/>
      <c r="FG104" s="5"/>
      <c r="FH104" s="5"/>
      <c r="FI104" s="5"/>
      <c r="FJ104" s="5"/>
      <c r="FK104" s="5"/>
      <c r="FL104" s="5"/>
      <c r="FM104" s="5"/>
      <c r="FN104" s="5"/>
      <c r="FO104" s="5"/>
      <c r="FP104" s="5"/>
      <c r="FQ104" s="5"/>
      <c r="FR104" s="5"/>
    </row>
    <row r="105" spans="1:174" s="56" customFormat="1" x14ac:dyDescent="0.3">
      <c r="A105" s="53"/>
      <c r="B105" s="5" t="s">
        <v>505</v>
      </c>
      <c r="C105" s="5"/>
      <c r="D105" s="103" t="s">
        <v>507</v>
      </c>
      <c r="E105" s="103"/>
      <c r="F105" s="103"/>
      <c r="G105" s="5"/>
      <c r="BN105" s="6"/>
      <c r="EU105" s="5"/>
      <c r="EV105" s="5"/>
      <c r="EW105" s="5"/>
      <c r="EX105" s="5"/>
      <c r="EY105" s="5"/>
      <c r="EZ105" s="5"/>
      <c r="FA105" s="5"/>
      <c r="FB105" s="5"/>
      <c r="FC105" s="5"/>
      <c r="FD105" s="5"/>
      <c r="FE105" s="5"/>
      <c r="FF105" s="5"/>
      <c r="FG105" s="5"/>
      <c r="FH105" s="5"/>
      <c r="FI105" s="5"/>
      <c r="FJ105" s="5"/>
      <c r="FK105" s="5"/>
      <c r="FL105" s="5"/>
      <c r="FM105" s="5"/>
      <c r="FN105" s="5"/>
      <c r="FO105" s="5"/>
      <c r="FP105" s="5"/>
      <c r="FQ105" s="5"/>
      <c r="FR105" s="5"/>
    </row>
    <row r="106" spans="1:174" s="56" customFormat="1" x14ac:dyDescent="0.3">
      <c r="A106" s="53"/>
      <c r="B106" s="5" t="s">
        <v>506</v>
      </c>
      <c r="C106" s="5"/>
      <c r="D106" s="103" t="s">
        <v>508</v>
      </c>
      <c r="E106" s="103"/>
      <c r="F106" s="103"/>
      <c r="G106" s="5"/>
      <c r="BN106" s="6"/>
      <c r="EU106" s="5"/>
      <c r="EV106" s="5"/>
      <c r="EW106" s="5"/>
      <c r="EX106" s="5"/>
      <c r="EY106" s="5"/>
      <c r="EZ106" s="5"/>
      <c r="FA106" s="5"/>
      <c r="FB106" s="5"/>
      <c r="FC106" s="5"/>
      <c r="FD106" s="5"/>
      <c r="FE106" s="5"/>
      <c r="FF106" s="5"/>
      <c r="FG106" s="5"/>
      <c r="FH106" s="5"/>
      <c r="FI106" s="5"/>
      <c r="FJ106" s="5"/>
      <c r="FK106" s="5"/>
      <c r="FL106" s="5"/>
      <c r="FM106" s="5"/>
      <c r="FN106" s="5"/>
      <c r="FO106" s="5"/>
      <c r="FP106" s="5"/>
      <c r="FQ106" s="5"/>
      <c r="FR106" s="5"/>
    </row>
  </sheetData>
  <protectedRanges>
    <protectedRange sqref="C85:C86 C69:C81 C61 F85:G87 C29:C50 C54:C55 F69:G78 F80:G81 C17:C26 F61:G61 F29:G50 F17:G22 F24:G26 F54:G54 F90:G90 D23:G23 D55:G55 C57:G57 C64:G65 D79:G79 F93:G94" name="Zonă1" securityDescriptor="O:WDG:WDD:(A;;CC;;;AN)(A;;CC;;;AU)(A;;CC;;;WD)"/>
  </protectedRanges>
  <mergeCells count="28">
    <mergeCell ref="DX4:EB4"/>
    <mergeCell ref="EC4:EG4"/>
    <mergeCell ref="CT4:CX4"/>
    <mergeCell ref="CY4:DC4"/>
    <mergeCell ref="DD4:DH4"/>
    <mergeCell ref="DI4:DM4"/>
    <mergeCell ref="DN4:DR4"/>
    <mergeCell ref="DS4:DW4"/>
    <mergeCell ref="CO4:CS4"/>
    <mergeCell ref="AL4:AP4"/>
    <mergeCell ref="AQ4:AU4"/>
    <mergeCell ref="AV4:AZ4"/>
    <mergeCell ref="BA4:BE4"/>
    <mergeCell ref="BF4:BJ4"/>
    <mergeCell ref="BK4:BO4"/>
    <mergeCell ref="BP4:BT4"/>
    <mergeCell ref="BU4:BY4"/>
    <mergeCell ref="BZ4:CD4"/>
    <mergeCell ref="CE4:CI4"/>
    <mergeCell ref="CJ4:CN4"/>
    <mergeCell ref="D105:F105"/>
    <mergeCell ref="D106:F106"/>
    <mergeCell ref="AG4:AK4"/>
    <mergeCell ref="H4:L4"/>
    <mergeCell ref="M4:Q4"/>
    <mergeCell ref="R4:V4"/>
    <mergeCell ref="W4:AA4"/>
    <mergeCell ref="AB4:AF4"/>
  </mergeCells>
  <pageMargins left="0.75" right="0.75" top="1" bottom="1" header="0.5" footer="0.5"/>
  <pageSetup scale="53" orientation="portrait" r:id="rId1"/>
  <headerFooter alignWithMargins="0"/>
  <colBreaks count="1" manualBreakCount="1">
    <brk id="8"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00CC"/>
  </sheetPr>
  <dimension ref="A1:H229"/>
  <sheetViews>
    <sheetView tabSelected="1" zoomScale="90" zoomScaleNormal="90" workbookViewId="0">
      <pane xSplit="3" ySplit="6" topLeftCell="D7" activePane="bottomRight" state="frozen"/>
      <selection activeCell="G7" sqref="G7:H209"/>
      <selection pane="topRight" activeCell="G7" sqref="G7:H209"/>
      <selection pane="bottomLeft" activeCell="G7" sqref="G7:H209"/>
      <selection pane="bottomRight" activeCell="G7" sqref="G7"/>
    </sheetView>
  </sheetViews>
  <sheetFormatPr defaultRowHeight="15" x14ac:dyDescent="0.3"/>
  <cols>
    <col min="1" max="1" width="14.28515625" style="1" customWidth="1"/>
    <col min="2" max="2" width="71.28515625" style="4" customWidth="1"/>
    <col min="3" max="3" width="7.85546875" style="4" customWidth="1"/>
    <col min="4" max="4" width="16.42578125" style="4" customWidth="1"/>
    <col min="5" max="5" width="16.5703125" style="4" customWidth="1"/>
    <col min="6" max="6" width="16.42578125" style="4" customWidth="1"/>
    <col min="7" max="7" width="15.42578125" style="4" bestFit="1" customWidth="1"/>
    <col min="8" max="8" width="14.5703125" style="4" bestFit="1" customWidth="1"/>
    <col min="9" max="16384" width="9.140625" style="5"/>
  </cols>
  <sheetData>
    <row r="1" spans="1:8" ht="17.25" x14ac:dyDescent="0.3">
      <c r="B1" s="2" t="s">
        <v>502</v>
      </c>
      <c r="C1" s="3"/>
    </row>
    <row r="2" spans="1:8" ht="17.25" x14ac:dyDescent="0.3">
      <c r="B2" s="2" t="s">
        <v>504</v>
      </c>
      <c r="C2" s="3"/>
    </row>
    <row r="3" spans="1:8" x14ac:dyDescent="0.3">
      <c r="B3" s="3"/>
      <c r="C3" s="3"/>
      <c r="D3" s="6"/>
    </row>
    <row r="4" spans="1:8" x14ac:dyDescent="0.3">
      <c r="D4" s="7"/>
      <c r="E4" s="7"/>
      <c r="F4" s="8"/>
      <c r="G4" s="9"/>
      <c r="H4" s="98" t="s">
        <v>466</v>
      </c>
    </row>
    <row r="5" spans="1:8" s="13" customFormat="1" ht="75" x14ac:dyDescent="0.2">
      <c r="A5" s="10" t="s">
        <v>1</v>
      </c>
      <c r="B5" s="11" t="s">
        <v>2</v>
      </c>
      <c r="C5" s="11"/>
      <c r="D5" s="11" t="s">
        <v>182</v>
      </c>
      <c r="E5" s="12" t="s">
        <v>183</v>
      </c>
      <c r="F5" s="12" t="s">
        <v>184</v>
      </c>
      <c r="G5" s="11" t="s">
        <v>185</v>
      </c>
      <c r="H5" s="11" t="s">
        <v>186</v>
      </c>
    </row>
    <row r="6" spans="1:8" x14ac:dyDescent="0.3">
      <c r="A6" s="14"/>
      <c r="B6" s="15" t="s">
        <v>187</v>
      </c>
      <c r="C6" s="15"/>
      <c r="D6" s="16"/>
      <c r="E6" s="16"/>
      <c r="F6" s="16"/>
      <c r="G6" s="16"/>
      <c r="H6" s="16"/>
    </row>
    <row r="7" spans="1:8" s="19" customFormat="1" ht="16.5" customHeight="1" x14ac:dyDescent="0.3">
      <c r="A7" s="17" t="s">
        <v>200</v>
      </c>
      <c r="B7" s="18" t="s">
        <v>188</v>
      </c>
      <c r="C7" s="87">
        <f t="shared" ref="C7" si="0">+C8+C16</f>
        <v>0</v>
      </c>
      <c r="D7" s="87">
        <f t="shared" ref="D7:H7" si="1">+D8+D16</f>
        <v>792231960</v>
      </c>
      <c r="E7" s="87">
        <f t="shared" si="1"/>
        <v>800623380</v>
      </c>
      <c r="F7" s="87">
        <f t="shared" si="1"/>
        <v>756686810</v>
      </c>
      <c r="G7" s="87">
        <f t="shared" si="1"/>
        <v>681724691.68000007</v>
      </c>
      <c r="H7" s="87">
        <f t="shared" si="1"/>
        <v>84311473.329999998</v>
      </c>
    </row>
    <row r="8" spans="1:8" s="19" customFormat="1" x14ac:dyDescent="0.3">
      <c r="A8" s="17" t="s">
        <v>202</v>
      </c>
      <c r="B8" s="20" t="s">
        <v>189</v>
      </c>
      <c r="C8" s="88">
        <f t="shared" ref="C8" si="2">+C9+C10+C13+C11+C12+C15+C184+C14</f>
        <v>0</v>
      </c>
      <c r="D8" s="88">
        <f t="shared" ref="D8:H8" si="3">+D9+D10+D13+D11+D12+D15+D184+D14</f>
        <v>792184960</v>
      </c>
      <c r="E8" s="88">
        <f t="shared" si="3"/>
        <v>800576380</v>
      </c>
      <c r="F8" s="88">
        <f t="shared" si="3"/>
        <v>756639810</v>
      </c>
      <c r="G8" s="88">
        <f t="shared" si="3"/>
        <v>681677705.68000007</v>
      </c>
      <c r="H8" s="88">
        <f t="shared" si="3"/>
        <v>84311473.329999998</v>
      </c>
    </row>
    <row r="9" spans="1:8" s="19" customFormat="1" x14ac:dyDescent="0.3">
      <c r="A9" s="17" t="s">
        <v>204</v>
      </c>
      <c r="B9" s="20" t="s">
        <v>190</v>
      </c>
      <c r="C9" s="88">
        <f t="shared" ref="C9" si="4">+C23</f>
        <v>0</v>
      </c>
      <c r="D9" s="88">
        <f t="shared" ref="D9:H9" si="5">+D23</f>
        <v>5979670</v>
      </c>
      <c r="E9" s="88">
        <f t="shared" si="5"/>
        <v>5979670</v>
      </c>
      <c r="F9" s="88">
        <f t="shared" si="5"/>
        <v>4452460</v>
      </c>
      <c r="G9" s="88">
        <f t="shared" si="5"/>
        <v>3856969</v>
      </c>
      <c r="H9" s="88">
        <f t="shared" si="5"/>
        <v>459678</v>
      </c>
    </row>
    <row r="10" spans="1:8" s="19" customFormat="1" ht="16.5" customHeight="1" x14ac:dyDescent="0.3">
      <c r="A10" s="17" t="s">
        <v>205</v>
      </c>
      <c r="B10" s="20" t="s">
        <v>191</v>
      </c>
      <c r="C10" s="88">
        <f t="shared" ref="C10" si="6">+C44</f>
        <v>0</v>
      </c>
      <c r="D10" s="88">
        <f t="shared" ref="D10:H10" si="7">+D44</f>
        <v>493853450</v>
      </c>
      <c r="E10" s="88">
        <f t="shared" si="7"/>
        <v>502244870</v>
      </c>
      <c r="F10" s="88">
        <f t="shared" si="7"/>
        <v>459837080</v>
      </c>
      <c r="G10" s="88">
        <f t="shared" si="7"/>
        <v>418955838.82000005</v>
      </c>
      <c r="H10" s="88">
        <f t="shared" si="7"/>
        <v>51595012.390000001</v>
      </c>
    </row>
    <row r="11" spans="1:8" s="19" customFormat="1" x14ac:dyDescent="0.3">
      <c r="A11" s="17" t="s">
        <v>207</v>
      </c>
      <c r="B11" s="20" t="s">
        <v>192</v>
      </c>
      <c r="C11" s="88">
        <f t="shared" ref="C11" si="8">+C72</f>
        <v>0</v>
      </c>
      <c r="D11" s="88">
        <f t="shared" ref="D11:H11" si="9">+D72</f>
        <v>0</v>
      </c>
      <c r="E11" s="88">
        <f t="shared" si="9"/>
        <v>0</v>
      </c>
      <c r="F11" s="88">
        <f t="shared" si="9"/>
        <v>0</v>
      </c>
      <c r="G11" s="88">
        <f t="shared" si="9"/>
        <v>0</v>
      </c>
      <c r="H11" s="88">
        <f t="shared" si="9"/>
        <v>0</v>
      </c>
    </row>
    <row r="12" spans="1:8" s="19" customFormat="1" ht="30" x14ac:dyDescent="0.3">
      <c r="A12" s="17" t="s">
        <v>208</v>
      </c>
      <c r="B12" s="20" t="s">
        <v>193</v>
      </c>
      <c r="C12" s="88">
        <f t="shared" ref="C12" si="10">C185</f>
        <v>0</v>
      </c>
      <c r="D12" s="88">
        <f t="shared" ref="D12:H12" si="11">D185</f>
        <v>245696500</v>
      </c>
      <c r="E12" s="88">
        <f t="shared" si="11"/>
        <v>245696500</v>
      </c>
      <c r="F12" s="88">
        <f t="shared" si="11"/>
        <v>245696500</v>
      </c>
      <c r="G12" s="88">
        <f t="shared" si="11"/>
        <v>212464104</v>
      </c>
      <c r="H12" s="88">
        <f t="shared" si="11"/>
        <v>25017030</v>
      </c>
    </row>
    <row r="13" spans="1:8" s="19" customFormat="1" ht="16.5" customHeight="1" x14ac:dyDescent="0.3">
      <c r="A13" s="17" t="s">
        <v>209</v>
      </c>
      <c r="B13" s="20" t="s">
        <v>194</v>
      </c>
      <c r="C13" s="88">
        <f t="shared" ref="C13" si="12">C201</f>
        <v>0</v>
      </c>
      <c r="D13" s="88">
        <f t="shared" ref="D13:H13" si="13">D201</f>
        <v>46649820</v>
      </c>
      <c r="E13" s="88">
        <f t="shared" si="13"/>
        <v>46649820</v>
      </c>
      <c r="F13" s="88">
        <f t="shared" si="13"/>
        <v>46649820</v>
      </c>
      <c r="G13" s="88">
        <f t="shared" si="13"/>
        <v>46633405</v>
      </c>
      <c r="H13" s="88">
        <f t="shared" si="13"/>
        <v>7241839</v>
      </c>
    </row>
    <row r="14" spans="1:8" s="19" customFormat="1" ht="30" x14ac:dyDescent="0.3">
      <c r="A14" s="17" t="s">
        <v>211</v>
      </c>
      <c r="B14" s="20" t="s">
        <v>195</v>
      </c>
      <c r="C14" s="88">
        <f t="shared" ref="C14" si="14">C208</f>
        <v>0</v>
      </c>
      <c r="D14" s="88">
        <f t="shared" ref="D14:H14" si="15">D208</f>
        <v>0</v>
      </c>
      <c r="E14" s="88">
        <f t="shared" si="15"/>
        <v>0</v>
      </c>
      <c r="F14" s="88">
        <f t="shared" si="15"/>
        <v>0</v>
      </c>
      <c r="G14" s="88">
        <f t="shared" si="15"/>
        <v>0</v>
      </c>
      <c r="H14" s="88">
        <f t="shared" si="15"/>
        <v>0</v>
      </c>
    </row>
    <row r="15" spans="1:8" s="19" customFormat="1" ht="16.5" customHeight="1" x14ac:dyDescent="0.3">
      <c r="A15" s="17" t="s">
        <v>213</v>
      </c>
      <c r="B15" s="20" t="s">
        <v>197</v>
      </c>
      <c r="C15" s="88">
        <f t="shared" ref="C15" si="16">C75</f>
        <v>0</v>
      </c>
      <c r="D15" s="88">
        <f t="shared" ref="D15:H15" si="17">D75</f>
        <v>5520</v>
      </c>
      <c r="E15" s="88">
        <f t="shared" si="17"/>
        <v>5520</v>
      </c>
      <c r="F15" s="88">
        <f t="shared" si="17"/>
        <v>3950</v>
      </c>
      <c r="G15" s="88">
        <f t="shared" si="17"/>
        <v>1637</v>
      </c>
      <c r="H15" s="88">
        <f t="shared" si="17"/>
        <v>0</v>
      </c>
    </row>
    <row r="16" spans="1:8" s="19" customFormat="1" ht="16.5" customHeight="1" x14ac:dyDescent="0.3">
      <c r="A16" s="17" t="s">
        <v>215</v>
      </c>
      <c r="B16" s="20" t="s">
        <v>198</v>
      </c>
      <c r="C16" s="88">
        <f t="shared" ref="C16:C17" si="18">C78</f>
        <v>0</v>
      </c>
      <c r="D16" s="88">
        <f t="shared" ref="D16:H16" si="19">D78</f>
        <v>47000</v>
      </c>
      <c r="E16" s="88">
        <f t="shared" si="19"/>
        <v>47000</v>
      </c>
      <c r="F16" s="88">
        <f t="shared" si="19"/>
        <v>47000</v>
      </c>
      <c r="G16" s="88">
        <f t="shared" si="19"/>
        <v>46986</v>
      </c>
      <c r="H16" s="88">
        <f t="shared" si="19"/>
        <v>0</v>
      </c>
    </row>
    <row r="17" spans="1:8" s="19" customFormat="1" x14ac:dyDescent="0.3">
      <c r="A17" s="17" t="s">
        <v>217</v>
      </c>
      <c r="B17" s="20" t="s">
        <v>199</v>
      </c>
      <c r="C17" s="88">
        <f t="shared" si="18"/>
        <v>0</v>
      </c>
      <c r="D17" s="88">
        <f t="shared" ref="D17:H17" si="20">D79</f>
        <v>47000</v>
      </c>
      <c r="E17" s="88">
        <f t="shared" si="20"/>
        <v>47000</v>
      </c>
      <c r="F17" s="88">
        <f t="shared" si="20"/>
        <v>47000</v>
      </c>
      <c r="G17" s="88">
        <f t="shared" si="20"/>
        <v>46986</v>
      </c>
      <c r="H17" s="88">
        <f t="shared" si="20"/>
        <v>0</v>
      </c>
    </row>
    <row r="18" spans="1:8" s="19" customFormat="1" ht="30" x14ac:dyDescent="0.3">
      <c r="A18" s="17" t="s">
        <v>219</v>
      </c>
      <c r="B18" s="20" t="s">
        <v>201</v>
      </c>
      <c r="C18" s="88">
        <f t="shared" ref="C18" si="21">C184+C207</f>
        <v>0</v>
      </c>
      <c r="D18" s="88">
        <f t="shared" ref="D18:H18" si="22">D184+D207</f>
        <v>0</v>
      </c>
      <c r="E18" s="88">
        <f t="shared" si="22"/>
        <v>0</v>
      </c>
      <c r="F18" s="88">
        <f t="shared" si="22"/>
        <v>0</v>
      </c>
      <c r="G18" s="88">
        <f t="shared" si="22"/>
        <v>-240020.13999999998</v>
      </c>
      <c r="H18" s="88">
        <f t="shared" si="22"/>
        <v>-2086.06</v>
      </c>
    </row>
    <row r="19" spans="1:8" s="19" customFormat="1" ht="16.5" customHeight="1" x14ac:dyDescent="0.3">
      <c r="A19" s="17" t="s">
        <v>221</v>
      </c>
      <c r="B19" s="20" t="s">
        <v>203</v>
      </c>
      <c r="C19" s="88">
        <f t="shared" ref="C19" si="23">+C20+C16</f>
        <v>0</v>
      </c>
      <c r="D19" s="88">
        <f t="shared" ref="D19:H19" si="24">+D20+D16</f>
        <v>792231960</v>
      </c>
      <c r="E19" s="88">
        <f t="shared" si="24"/>
        <v>800623380</v>
      </c>
      <c r="F19" s="88">
        <f t="shared" si="24"/>
        <v>756686810</v>
      </c>
      <c r="G19" s="88">
        <f t="shared" si="24"/>
        <v>681724691.68000007</v>
      </c>
      <c r="H19" s="88">
        <f t="shared" si="24"/>
        <v>84311473.329999998</v>
      </c>
    </row>
    <row r="20" spans="1:8" s="19" customFormat="1" x14ac:dyDescent="0.3">
      <c r="A20" s="17" t="s">
        <v>223</v>
      </c>
      <c r="B20" s="20" t="s">
        <v>189</v>
      </c>
      <c r="C20" s="88">
        <f t="shared" ref="C20" si="25">C9+C10+C11+C12+C13+C15+C184+C14</f>
        <v>0</v>
      </c>
      <c r="D20" s="88">
        <f t="shared" ref="D20:H20" si="26">D9+D10+D11+D12+D13+D15+D184+D14</f>
        <v>792184960</v>
      </c>
      <c r="E20" s="88">
        <f t="shared" si="26"/>
        <v>800576380</v>
      </c>
      <c r="F20" s="88">
        <f t="shared" si="26"/>
        <v>756639810</v>
      </c>
      <c r="G20" s="88">
        <f t="shared" si="26"/>
        <v>681677705.68000007</v>
      </c>
      <c r="H20" s="88">
        <f t="shared" si="26"/>
        <v>84311473.329999998</v>
      </c>
    </row>
    <row r="21" spans="1:8" s="19" customFormat="1" ht="16.5" customHeight="1" x14ac:dyDescent="0.3">
      <c r="A21" s="21" t="s">
        <v>225</v>
      </c>
      <c r="B21" s="20" t="s">
        <v>206</v>
      </c>
      <c r="C21" s="88">
        <f t="shared" ref="C21" si="27">+C22+C78+C184</f>
        <v>0</v>
      </c>
      <c r="D21" s="88">
        <f t="shared" ref="D21:H21" si="28">+D22+D78+D184</f>
        <v>745582140</v>
      </c>
      <c r="E21" s="88">
        <f t="shared" si="28"/>
        <v>753973560</v>
      </c>
      <c r="F21" s="88">
        <f t="shared" si="28"/>
        <v>710036990</v>
      </c>
      <c r="G21" s="88">
        <f t="shared" si="28"/>
        <v>635091286.68000007</v>
      </c>
      <c r="H21" s="88">
        <f t="shared" si="28"/>
        <v>77069634.329999998</v>
      </c>
    </row>
    <row r="22" spans="1:8" s="19" customFormat="1" ht="16.5" customHeight="1" x14ac:dyDescent="0.3">
      <c r="A22" s="17" t="s">
        <v>227</v>
      </c>
      <c r="B22" s="20" t="s">
        <v>189</v>
      </c>
      <c r="C22" s="88">
        <f t="shared" ref="C22" si="29">+C23+C44+C72+C185+C75+C208</f>
        <v>0</v>
      </c>
      <c r="D22" s="88">
        <f t="shared" ref="D22:H22" si="30">+D23+D44+D72+D185+D75+D208</f>
        <v>745535140</v>
      </c>
      <c r="E22" s="88">
        <f t="shared" si="30"/>
        <v>753926560</v>
      </c>
      <c r="F22" s="88">
        <f t="shared" si="30"/>
        <v>709989990</v>
      </c>
      <c r="G22" s="88">
        <f t="shared" si="30"/>
        <v>635278548.82000005</v>
      </c>
      <c r="H22" s="88">
        <f t="shared" si="30"/>
        <v>77071720.390000001</v>
      </c>
    </row>
    <row r="23" spans="1:8" s="19" customFormat="1" x14ac:dyDescent="0.3">
      <c r="A23" s="17" t="s">
        <v>229</v>
      </c>
      <c r="B23" s="20" t="s">
        <v>190</v>
      </c>
      <c r="C23" s="88">
        <f t="shared" ref="C23" si="31">+C24+C36+C34</f>
        <v>0</v>
      </c>
      <c r="D23" s="88">
        <f t="shared" ref="D23:H23" si="32">+D24+D36+D34</f>
        <v>5979670</v>
      </c>
      <c r="E23" s="88">
        <f t="shared" si="32"/>
        <v>5979670</v>
      </c>
      <c r="F23" s="88">
        <f t="shared" si="32"/>
        <v>4452460</v>
      </c>
      <c r="G23" s="88">
        <f t="shared" si="32"/>
        <v>3856969</v>
      </c>
      <c r="H23" s="88">
        <f t="shared" si="32"/>
        <v>459678</v>
      </c>
    </row>
    <row r="24" spans="1:8" s="19" customFormat="1" ht="16.5" customHeight="1" x14ac:dyDescent="0.3">
      <c r="A24" s="17" t="s">
        <v>231</v>
      </c>
      <c r="B24" s="20" t="s">
        <v>210</v>
      </c>
      <c r="C24" s="88">
        <f t="shared" ref="C24" si="33">C25+C28+C29+C30+C32+C26+C27+C31</f>
        <v>0</v>
      </c>
      <c r="D24" s="88">
        <f t="shared" ref="D24:H24" si="34">D25+D28+D29+D30+D32+D26+D27+D31</f>
        <v>5848200</v>
      </c>
      <c r="E24" s="88">
        <f t="shared" si="34"/>
        <v>5848200</v>
      </c>
      <c r="F24" s="88">
        <f t="shared" si="34"/>
        <v>4354990</v>
      </c>
      <c r="G24" s="88">
        <f t="shared" si="34"/>
        <v>3772391</v>
      </c>
      <c r="H24" s="88">
        <f t="shared" si="34"/>
        <v>449958</v>
      </c>
    </row>
    <row r="25" spans="1:8" s="19" customFormat="1" ht="16.5" customHeight="1" x14ac:dyDescent="0.3">
      <c r="A25" s="22" t="s">
        <v>233</v>
      </c>
      <c r="B25" s="23" t="s">
        <v>212</v>
      </c>
      <c r="C25" s="89"/>
      <c r="D25" s="90">
        <v>4786070</v>
      </c>
      <c r="E25" s="90">
        <v>4786070</v>
      </c>
      <c r="F25" s="90">
        <v>3565920</v>
      </c>
      <c r="G25" s="45">
        <v>3108553</v>
      </c>
      <c r="H25" s="45">
        <v>382599</v>
      </c>
    </row>
    <row r="26" spans="1:8" s="19" customFormat="1" x14ac:dyDescent="0.3">
      <c r="A26" s="22" t="s">
        <v>235</v>
      </c>
      <c r="B26" s="23" t="s">
        <v>214</v>
      </c>
      <c r="C26" s="89"/>
      <c r="D26" s="90">
        <v>642600</v>
      </c>
      <c r="E26" s="90">
        <v>642600</v>
      </c>
      <c r="F26" s="90">
        <v>473870</v>
      </c>
      <c r="G26" s="45">
        <v>404078</v>
      </c>
      <c r="H26" s="45">
        <v>43345</v>
      </c>
    </row>
    <row r="27" spans="1:8" s="19" customFormat="1" x14ac:dyDescent="0.3">
      <c r="A27" s="22" t="s">
        <v>237</v>
      </c>
      <c r="B27" s="23" t="s">
        <v>216</v>
      </c>
      <c r="C27" s="89"/>
      <c r="D27" s="90">
        <v>27080</v>
      </c>
      <c r="E27" s="90">
        <v>27080</v>
      </c>
      <c r="F27" s="90">
        <v>20510</v>
      </c>
      <c r="G27" s="45">
        <v>17399</v>
      </c>
      <c r="H27" s="45">
        <v>1486</v>
      </c>
    </row>
    <row r="28" spans="1:8" s="19" customFormat="1" ht="16.5" customHeight="1" x14ac:dyDescent="0.3">
      <c r="A28" s="22" t="s">
        <v>239</v>
      </c>
      <c r="B28" s="24" t="s">
        <v>218</v>
      </c>
      <c r="C28" s="89"/>
      <c r="D28" s="90">
        <v>13000</v>
      </c>
      <c r="E28" s="90">
        <v>13000</v>
      </c>
      <c r="F28" s="90">
        <v>9930</v>
      </c>
      <c r="G28" s="45">
        <v>7696</v>
      </c>
      <c r="H28" s="45">
        <v>1036</v>
      </c>
    </row>
    <row r="29" spans="1:8" s="19" customFormat="1" ht="16.5" customHeight="1" x14ac:dyDescent="0.3">
      <c r="A29" s="22" t="s">
        <v>241</v>
      </c>
      <c r="B29" s="24" t="s">
        <v>220</v>
      </c>
      <c r="C29" s="89"/>
      <c r="D29" s="90">
        <v>5000</v>
      </c>
      <c r="E29" s="90">
        <v>5000</v>
      </c>
      <c r="F29" s="90">
        <v>2290</v>
      </c>
      <c r="G29" s="45">
        <v>1390</v>
      </c>
      <c r="H29" s="45">
        <v>600</v>
      </c>
    </row>
    <row r="30" spans="1:8" ht="16.5" customHeight="1" x14ac:dyDescent="0.3">
      <c r="A30" s="22" t="s">
        <v>243</v>
      </c>
      <c r="B30" s="24" t="s">
        <v>222</v>
      </c>
      <c r="C30" s="89"/>
      <c r="D30" s="90"/>
      <c r="E30" s="90"/>
      <c r="F30" s="90"/>
      <c r="G30" s="45"/>
      <c r="H30" s="45"/>
    </row>
    <row r="31" spans="1:8" ht="16.5" customHeight="1" x14ac:dyDescent="0.3">
      <c r="A31" s="22" t="s">
        <v>244</v>
      </c>
      <c r="B31" s="24" t="s">
        <v>224</v>
      </c>
      <c r="C31" s="89"/>
      <c r="D31" s="90">
        <v>207290</v>
      </c>
      <c r="E31" s="90">
        <v>207290</v>
      </c>
      <c r="F31" s="90">
        <v>152500</v>
      </c>
      <c r="G31" s="45">
        <v>129164</v>
      </c>
      <c r="H31" s="45">
        <v>13815</v>
      </c>
    </row>
    <row r="32" spans="1:8" ht="16.5" customHeight="1" x14ac:dyDescent="0.3">
      <c r="A32" s="22" t="s">
        <v>246</v>
      </c>
      <c r="B32" s="24" t="s">
        <v>226</v>
      </c>
      <c r="C32" s="89"/>
      <c r="D32" s="90">
        <v>167160</v>
      </c>
      <c r="E32" s="90">
        <v>167160</v>
      </c>
      <c r="F32" s="90">
        <v>129970</v>
      </c>
      <c r="G32" s="45">
        <v>104111</v>
      </c>
      <c r="H32" s="45">
        <v>7077</v>
      </c>
    </row>
    <row r="33" spans="1:8" ht="16.5" customHeight="1" x14ac:dyDescent="0.3">
      <c r="A33" s="22"/>
      <c r="B33" s="24" t="s">
        <v>228</v>
      </c>
      <c r="C33" s="89"/>
      <c r="D33" s="90"/>
      <c r="E33" s="90"/>
      <c r="F33" s="90"/>
      <c r="G33" s="45"/>
      <c r="H33" s="45"/>
    </row>
    <row r="34" spans="1:8" ht="16.5" customHeight="1" x14ac:dyDescent="0.3">
      <c r="A34" s="22" t="s">
        <v>248</v>
      </c>
      <c r="B34" s="20" t="s">
        <v>230</v>
      </c>
      <c r="C34" s="89">
        <f t="shared" ref="C34:H34" si="35">C35</f>
        <v>0</v>
      </c>
      <c r="D34" s="89">
        <f t="shared" si="35"/>
        <v>0</v>
      </c>
      <c r="E34" s="89">
        <f t="shared" si="35"/>
        <v>0</v>
      </c>
      <c r="F34" s="89">
        <f t="shared" si="35"/>
        <v>0</v>
      </c>
      <c r="G34" s="89">
        <f t="shared" si="35"/>
        <v>0</v>
      </c>
      <c r="H34" s="89">
        <f t="shared" si="35"/>
        <v>0</v>
      </c>
    </row>
    <row r="35" spans="1:8" ht="16.5" customHeight="1" x14ac:dyDescent="0.3">
      <c r="A35" s="22" t="s">
        <v>250</v>
      </c>
      <c r="B35" s="24" t="s">
        <v>232</v>
      </c>
      <c r="C35" s="89"/>
      <c r="D35" s="90"/>
      <c r="E35" s="90"/>
      <c r="F35" s="90"/>
      <c r="G35" s="45"/>
      <c r="H35" s="45"/>
    </row>
    <row r="36" spans="1:8" ht="16.5" customHeight="1" x14ac:dyDescent="0.3">
      <c r="A36" s="17" t="s">
        <v>252</v>
      </c>
      <c r="B36" s="20" t="s">
        <v>234</v>
      </c>
      <c r="C36" s="88">
        <f t="shared" ref="C36:H36" si="36">+C37+C38+C39+C40+C41+C42+C43</f>
        <v>0</v>
      </c>
      <c r="D36" s="88">
        <f t="shared" si="36"/>
        <v>131470</v>
      </c>
      <c r="E36" s="88">
        <f t="shared" si="36"/>
        <v>131470</v>
      </c>
      <c r="F36" s="88">
        <f t="shared" si="36"/>
        <v>97470</v>
      </c>
      <c r="G36" s="88">
        <f t="shared" si="36"/>
        <v>84578</v>
      </c>
      <c r="H36" s="88">
        <f t="shared" si="36"/>
        <v>9720</v>
      </c>
    </row>
    <row r="37" spans="1:8" ht="16.5" customHeight="1" x14ac:dyDescent="0.3">
      <c r="A37" s="22" t="s">
        <v>254</v>
      </c>
      <c r="B37" s="24" t="s">
        <v>236</v>
      </c>
      <c r="C37" s="89"/>
      <c r="D37" s="90"/>
      <c r="E37" s="90"/>
      <c r="F37" s="90"/>
      <c r="G37" s="45"/>
      <c r="H37" s="45"/>
    </row>
    <row r="38" spans="1:8" ht="16.5" customHeight="1" x14ac:dyDescent="0.3">
      <c r="A38" s="22" t="s">
        <v>256</v>
      </c>
      <c r="B38" s="24" t="s">
        <v>238</v>
      </c>
      <c r="C38" s="89"/>
      <c r="D38" s="90"/>
      <c r="E38" s="90"/>
      <c r="F38" s="90"/>
      <c r="G38" s="45"/>
      <c r="H38" s="45"/>
    </row>
    <row r="39" spans="1:8" s="19" customFormat="1" ht="16.5" customHeight="1" x14ac:dyDescent="0.3">
      <c r="A39" s="22" t="s">
        <v>258</v>
      </c>
      <c r="B39" s="24" t="s">
        <v>240</v>
      </c>
      <c r="C39" s="89"/>
      <c r="D39" s="90"/>
      <c r="E39" s="90"/>
      <c r="F39" s="90"/>
      <c r="G39" s="45"/>
      <c r="H39" s="45"/>
    </row>
    <row r="40" spans="1:8" ht="16.5" customHeight="1" x14ac:dyDescent="0.3">
      <c r="A40" s="22" t="s">
        <v>260</v>
      </c>
      <c r="B40" s="25" t="s">
        <v>242</v>
      </c>
      <c r="C40" s="89"/>
      <c r="D40" s="90"/>
      <c r="E40" s="90"/>
      <c r="F40" s="90"/>
      <c r="G40" s="45"/>
      <c r="H40" s="45"/>
    </row>
    <row r="41" spans="1:8" ht="16.5" customHeight="1" x14ac:dyDescent="0.3">
      <c r="A41" s="22" t="s">
        <v>262</v>
      </c>
      <c r="B41" s="25" t="s">
        <v>41</v>
      </c>
      <c r="C41" s="89"/>
      <c r="D41" s="90"/>
      <c r="E41" s="90"/>
      <c r="F41" s="90"/>
      <c r="G41" s="45"/>
      <c r="H41" s="45"/>
    </row>
    <row r="42" spans="1:8" ht="16.5" customHeight="1" x14ac:dyDescent="0.3">
      <c r="A42" s="22" t="s">
        <v>264</v>
      </c>
      <c r="B42" s="25" t="s">
        <v>245</v>
      </c>
      <c r="C42" s="89"/>
      <c r="D42" s="90">
        <v>131470</v>
      </c>
      <c r="E42" s="90">
        <v>131470</v>
      </c>
      <c r="F42" s="90">
        <v>97470</v>
      </c>
      <c r="G42" s="45">
        <v>84578</v>
      </c>
      <c r="H42" s="45">
        <v>9720</v>
      </c>
    </row>
    <row r="43" spans="1:8" ht="16.5" customHeight="1" x14ac:dyDescent="0.3">
      <c r="A43" s="22" t="s">
        <v>266</v>
      </c>
      <c r="B43" s="25" t="s">
        <v>247</v>
      </c>
      <c r="C43" s="89"/>
      <c r="D43" s="90"/>
      <c r="E43" s="90"/>
      <c r="F43" s="90"/>
      <c r="G43" s="45"/>
      <c r="H43" s="45"/>
    </row>
    <row r="44" spans="1:8" ht="16.5" customHeight="1" x14ac:dyDescent="0.3">
      <c r="A44" s="17" t="s">
        <v>268</v>
      </c>
      <c r="B44" s="20" t="s">
        <v>191</v>
      </c>
      <c r="C44" s="88">
        <f t="shared" ref="C44" si="37">+C45+C59+C58+C61+C64+C66+C67+C69+C65+C68</f>
        <v>0</v>
      </c>
      <c r="D44" s="88">
        <f t="shared" ref="D44:H44" si="38">+D45+D59+D58+D61+D64+D66+D67+D69+D65+D68</f>
        <v>493853450</v>
      </c>
      <c r="E44" s="88">
        <f t="shared" si="38"/>
        <v>502244870</v>
      </c>
      <c r="F44" s="88">
        <f t="shared" si="38"/>
        <v>459837080</v>
      </c>
      <c r="G44" s="88">
        <f t="shared" si="38"/>
        <v>418955838.82000005</v>
      </c>
      <c r="H44" s="88">
        <f t="shared" si="38"/>
        <v>51595012.390000001</v>
      </c>
    </row>
    <row r="45" spans="1:8" ht="16.5" customHeight="1" x14ac:dyDescent="0.3">
      <c r="A45" s="17" t="s">
        <v>270</v>
      </c>
      <c r="B45" s="20" t="s">
        <v>249</v>
      </c>
      <c r="C45" s="88">
        <f t="shared" ref="C45" si="39">+C46+C47+C48+C49+C50+C51+C52+C53+C55</f>
        <v>0</v>
      </c>
      <c r="D45" s="88">
        <f t="shared" ref="D45:H45" si="40">+D46+D47+D48+D49+D50+D51+D52+D53+D55</f>
        <v>493766600</v>
      </c>
      <c r="E45" s="88">
        <f t="shared" si="40"/>
        <v>502158020</v>
      </c>
      <c r="F45" s="88">
        <f t="shared" si="40"/>
        <v>459757630</v>
      </c>
      <c r="G45" s="88">
        <f t="shared" si="40"/>
        <v>418942642.27000004</v>
      </c>
      <c r="H45" s="88">
        <f t="shared" si="40"/>
        <v>51595012.390000001</v>
      </c>
    </row>
    <row r="46" spans="1:8" s="19" customFormat="1" ht="16.5" customHeight="1" x14ac:dyDescent="0.3">
      <c r="A46" s="22" t="s">
        <v>272</v>
      </c>
      <c r="B46" s="24" t="s">
        <v>251</v>
      </c>
      <c r="C46" s="89"/>
      <c r="D46" s="90">
        <v>86000</v>
      </c>
      <c r="E46" s="90">
        <v>86000</v>
      </c>
      <c r="F46" s="90">
        <v>63000</v>
      </c>
      <c r="G46" s="45">
        <v>58926.02</v>
      </c>
      <c r="H46" s="45">
        <v>15273.33</v>
      </c>
    </row>
    <row r="47" spans="1:8" s="19" customFormat="1" ht="16.5" customHeight="1" x14ac:dyDescent="0.3">
      <c r="A47" s="22" t="s">
        <v>274</v>
      </c>
      <c r="B47" s="24" t="s">
        <v>253</v>
      </c>
      <c r="C47" s="89"/>
      <c r="D47" s="90"/>
      <c r="E47" s="90"/>
      <c r="F47" s="90"/>
      <c r="G47" s="45"/>
      <c r="H47" s="45"/>
    </row>
    <row r="48" spans="1:8" ht="16.5" customHeight="1" x14ac:dyDescent="0.3">
      <c r="A48" s="22" t="s">
        <v>276</v>
      </c>
      <c r="B48" s="24" t="s">
        <v>255</v>
      </c>
      <c r="C48" s="89"/>
      <c r="D48" s="90">
        <v>79000</v>
      </c>
      <c r="E48" s="90">
        <v>79000</v>
      </c>
      <c r="F48" s="90">
        <v>72000</v>
      </c>
      <c r="G48" s="45">
        <v>66152.009999999995</v>
      </c>
      <c r="H48" s="45">
        <v>3130.94</v>
      </c>
    </row>
    <row r="49" spans="1:8" ht="16.5" customHeight="1" x14ac:dyDescent="0.3">
      <c r="A49" s="22" t="s">
        <v>278</v>
      </c>
      <c r="B49" s="24" t="s">
        <v>257</v>
      </c>
      <c r="C49" s="89"/>
      <c r="D49" s="90">
        <v>13000</v>
      </c>
      <c r="E49" s="90">
        <v>13000</v>
      </c>
      <c r="F49" s="90">
        <v>11600</v>
      </c>
      <c r="G49" s="45">
        <v>10231.9</v>
      </c>
      <c r="H49" s="45">
        <v>1440.55</v>
      </c>
    </row>
    <row r="50" spans="1:8" ht="16.5" customHeight="1" x14ac:dyDescent="0.3">
      <c r="A50" s="22" t="s">
        <v>280</v>
      </c>
      <c r="B50" s="24" t="s">
        <v>259</v>
      </c>
      <c r="C50" s="89"/>
      <c r="D50" s="90">
        <v>10000</v>
      </c>
      <c r="E50" s="90">
        <v>10000</v>
      </c>
      <c r="F50" s="90">
        <v>8000</v>
      </c>
      <c r="G50" s="45">
        <v>6000</v>
      </c>
      <c r="H50" s="45"/>
    </row>
    <row r="51" spans="1:8" ht="16.5" customHeight="1" x14ac:dyDescent="0.3">
      <c r="A51" s="22" t="s">
        <v>282</v>
      </c>
      <c r="B51" s="24" t="s">
        <v>261</v>
      </c>
      <c r="C51" s="89"/>
      <c r="D51" s="90">
        <v>7000</v>
      </c>
      <c r="E51" s="90">
        <v>7000</v>
      </c>
      <c r="F51" s="90">
        <v>6000</v>
      </c>
      <c r="G51" s="45"/>
      <c r="H51" s="45"/>
    </row>
    <row r="52" spans="1:8" ht="16.5" customHeight="1" x14ac:dyDescent="0.3">
      <c r="A52" s="22" t="s">
        <v>284</v>
      </c>
      <c r="B52" s="24" t="s">
        <v>263</v>
      </c>
      <c r="C52" s="89"/>
      <c r="D52" s="90">
        <v>57000</v>
      </c>
      <c r="E52" s="90">
        <v>57000</v>
      </c>
      <c r="F52" s="90">
        <v>57000</v>
      </c>
      <c r="G52" s="45">
        <v>54196.84</v>
      </c>
      <c r="H52" s="45">
        <v>7501.98</v>
      </c>
    </row>
    <row r="53" spans="1:8" ht="16.5" customHeight="1" x14ac:dyDescent="0.35">
      <c r="A53" s="17" t="s">
        <v>286</v>
      </c>
      <c r="B53" s="20" t="s">
        <v>265</v>
      </c>
      <c r="C53" s="91">
        <f t="shared" ref="C53:H53" si="41">+C54+C89</f>
        <v>0</v>
      </c>
      <c r="D53" s="91">
        <f t="shared" si="41"/>
        <v>493492930</v>
      </c>
      <c r="E53" s="91">
        <f t="shared" si="41"/>
        <v>501884350</v>
      </c>
      <c r="F53" s="91">
        <f t="shared" si="41"/>
        <v>459531350</v>
      </c>
      <c r="G53" s="91">
        <f t="shared" si="41"/>
        <v>418747135.50000006</v>
      </c>
      <c r="H53" s="91">
        <f t="shared" si="41"/>
        <v>51567665.590000004</v>
      </c>
    </row>
    <row r="54" spans="1:8" ht="16.5" customHeight="1" x14ac:dyDescent="0.3">
      <c r="A54" s="27" t="s">
        <v>288</v>
      </c>
      <c r="B54" s="28" t="s">
        <v>267</v>
      </c>
      <c r="C54" s="92"/>
      <c r="D54" s="90">
        <v>408000</v>
      </c>
      <c r="E54" s="90">
        <v>408000</v>
      </c>
      <c r="F54" s="90">
        <v>325730</v>
      </c>
      <c r="G54" s="45">
        <v>304636.71999999997</v>
      </c>
      <c r="H54" s="45">
        <v>40265.35</v>
      </c>
    </row>
    <row r="55" spans="1:8" s="19" customFormat="1" ht="16.5" customHeight="1" x14ac:dyDescent="0.3">
      <c r="A55" s="22" t="s">
        <v>290</v>
      </c>
      <c r="B55" s="24" t="s">
        <v>269</v>
      </c>
      <c r="C55" s="89"/>
      <c r="D55" s="90">
        <v>21670</v>
      </c>
      <c r="E55" s="90">
        <v>21670</v>
      </c>
      <c r="F55" s="90">
        <v>8680</v>
      </c>
      <c r="G55" s="45"/>
      <c r="H55" s="45"/>
    </row>
    <row r="56" spans="1:8" s="26" customFormat="1" ht="16.5" customHeight="1" x14ac:dyDescent="0.3">
      <c r="A56" s="22"/>
      <c r="B56" s="24" t="s">
        <v>271</v>
      </c>
      <c r="C56" s="89"/>
      <c r="D56" s="90"/>
      <c r="E56" s="90"/>
      <c r="F56" s="90"/>
      <c r="G56" s="45"/>
      <c r="H56" s="45"/>
    </row>
    <row r="57" spans="1:8" ht="16.5" customHeight="1" x14ac:dyDescent="0.3">
      <c r="A57" s="22"/>
      <c r="B57" s="24" t="s">
        <v>273</v>
      </c>
      <c r="C57" s="89"/>
      <c r="D57" s="90">
        <v>21670</v>
      </c>
      <c r="E57" s="90">
        <v>21670</v>
      </c>
      <c r="F57" s="90">
        <v>8680</v>
      </c>
      <c r="G57" s="45"/>
      <c r="H57" s="45"/>
    </row>
    <row r="58" spans="1:8" s="19" customFormat="1" ht="16.5" customHeight="1" x14ac:dyDescent="0.3">
      <c r="A58" s="17" t="s">
        <v>294</v>
      </c>
      <c r="B58" s="24" t="s">
        <v>275</v>
      </c>
      <c r="C58" s="89"/>
      <c r="D58" s="90">
        <v>70000</v>
      </c>
      <c r="E58" s="90">
        <v>70000</v>
      </c>
      <c r="F58" s="90">
        <v>64000</v>
      </c>
      <c r="G58" s="45"/>
      <c r="H58" s="45"/>
    </row>
    <row r="59" spans="1:8" s="19" customFormat="1" ht="16.5" customHeight="1" x14ac:dyDescent="0.3">
      <c r="A59" s="17" t="s">
        <v>296</v>
      </c>
      <c r="B59" s="20" t="s">
        <v>277</v>
      </c>
      <c r="C59" s="93">
        <f t="shared" ref="C59:H59" si="42">+C60</f>
        <v>0</v>
      </c>
      <c r="D59" s="93">
        <f t="shared" si="42"/>
        <v>2800</v>
      </c>
      <c r="E59" s="93">
        <f t="shared" si="42"/>
        <v>2800</v>
      </c>
      <c r="F59" s="93">
        <f t="shared" si="42"/>
        <v>2800</v>
      </c>
      <c r="G59" s="93">
        <f t="shared" si="42"/>
        <v>2300</v>
      </c>
      <c r="H59" s="93">
        <f t="shared" si="42"/>
        <v>0</v>
      </c>
    </row>
    <row r="60" spans="1:8" s="19" customFormat="1" ht="16.5" customHeight="1" x14ac:dyDescent="0.3">
      <c r="A60" s="22" t="s">
        <v>298</v>
      </c>
      <c r="B60" s="24" t="s">
        <v>279</v>
      </c>
      <c r="C60" s="89"/>
      <c r="D60" s="90">
        <v>2800</v>
      </c>
      <c r="E60" s="90">
        <v>2800</v>
      </c>
      <c r="F60" s="90">
        <v>2800</v>
      </c>
      <c r="G60" s="45">
        <v>2300</v>
      </c>
      <c r="H60" s="45"/>
    </row>
    <row r="61" spans="1:8" s="19" customFormat="1" ht="16.5" customHeight="1" x14ac:dyDescent="0.3">
      <c r="A61" s="17" t="s">
        <v>300</v>
      </c>
      <c r="B61" s="20" t="s">
        <v>281</v>
      </c>
      <c r="C61" s="88">
        <f t="shared" ref="C61:H61" si="43">+C62+C63</f>
        <v>0</v>
      </c>
      <c r="D61" s="88">
        <f t="shared" si="43"/>
        <v>2000</v>
      </c>
      <c r="E61" s="88">
        <f t="shared" si="43"/>
        <v>2000</v>
      </c>
      <c r="F61" s="88">
        <f t="shared" si="43"/>
        <v>2000</v>
      </c>
      <c r="G61" s="88">
        <f t="shared" si="43"/>
        <v>855.95</v>
      </c>
      <c r="H61" s="88">
        <f t="shared" si="43"/>
        <v>0</v>
      </c>
    </row>
    <row r="62" spans="1:8" ht="16.5" customHeight="1" x14ac:dyDescent="0.3">
      <c r="A62" s="17" t="s">
        <v>301</v>
      </c>
      <c r="B62" s="24" t="s">
        <v>283</v>
      </c>
      <c r="C62" s="89"/>
      <c r="D62" s="90">
        <v>2000</v>
      </c>
      <c r="E62" s="90">
        <v>2000</v>
      </c>
      <c r="F62" s="90">
        <v>2000</v>
      </c>
      <c r="G62" s="45">
        <v>855.95</v>
      </c>
      <c r="H62" s="45"/>
    </row>
    <row r="63" spans="1:8" s="19" customFormat="1" ht="16.5" customHeight="1" x14ac:dyDescent="0.3">
      <c r="A63" s="17" t="s">
        <v>303</v>
      </c>
      <c r="B63" s="24" t="s">
        <v>285</v>
      </c>
      <c r="C63" s="89"/>
      <c r="D63" s="90"/>
      <c r="E63" s="90"/>
      <c r="F63" s="90"/>
      <c r="G63" s="45"/>
      <c r="H63" s="45"/>
    </row>
    <row r="64" spans="1:8" ht="16.5" customHeight="1" x14ac:dyDescent="0.3">
      <c r="A64" s="22" t="s">
        <v>305</v>
      </c>
      <c r="B64" s="24" t="s">
        <v>287</v>
      </c>
      <c r="C64" s="89"/>
      <c r="D64" s="90">
        <v>1000</v>
      </c>
      <c r="E64" s="90">
        <v>1000</v>
      </c>
      <c r="F64" s="90">
        <v>600</v>
      </c>
      <c r="G64" s="45"/>
      <c r="H64" s="45"/>
    </row>
    <row r="65" spans="1:8" ht="16.5" customHeight="1" x14ac:dyDescent="0.3">
      <c r="A65" s="22" t="s">
        <v>306</v>
      </c>
      <c r="B65" s="23" t="s">
        <v>289</v>
      </c>
      <c r="C65" s="89"/>
      <c r="D65" s="90"/>
      <c r="E65" s="90"/>
      <c r="F65" s="90"/>
      <c r="G65" s="45"/>
      <c r="H65" s="45"/>
    </row>
    <row r="66" spans="1:8" ht="16.5" customHeight="1" x14ac:dyDescent="0.3">
      <c r="A66" s="22" t="s">
        <v>308</v>
      </c>
      <c r="B66" s="24" t="s">
        <v>291</v>
      </c>
      <c r="C66" s="89"/>
      <c r="D66" s="90"/>
      <c r="E66" s="90"/>
      <c r="F66" s="90"/>
      <c r="G66" s="45"/>
      <c r="H66" s="45"/>
    </row>
    <row r="67" spans="1:8" ht="16.5" customHeight="1" x14ac:dyDescent="0.3">
      <c r="A67" s="22" t="s">
        <v>310</v>
      </c>
      <c r="B67" s="24" t="s">
        <v>292</v>
      </c>
      <c r="C67" s="89"/>
      <c r="D67" s="90"/>
      <c r="E67" s="90"/>
      <c r="F67" s="90"/>
      <c r="G67" s="45"/>
      <c r="H67" s="45"/>
    </row>
    <row r="68" spans="1:8" ht="30" x14ac:dyDescent="0.3">
      <c r="A68" s="22" t="s">
        <v>311</v>
      </c>
      <c r="B68" s="24" t="s">
        <v>293</v>
      </c>
      <c r="C68" s="89"/>
      <c r="D68" s="90">
        <v>10050</v>
      </c>
      <c r="E68" s="90">
        <v>10050</v>
      </c>
      <c r="F68" s="90">
        <v>10050</v>
      </c>
      <c r="G68" s="45">
        <v>10040.6</v>
      </c>
      <c r="H68" s="45"/>
    </row>
    <row r="69" spans="1:8" ht="16.5" customHeight="1" x14ac:dyDescent="0.3">
      <c r="A69" s="17" t="s">
        <v>312</v>
      </c>
      <c r="B69" s="20" t="s">
        <v>295</v>
      </c>
      <c r="C69" s="93">
        <f t="shared" ref="C69:H69" si="44">+C70+C71</f>
        <v>0</v>
      </c>
      <c r="D69" s="93">
        <f t="shared" si="44"/>
        <v>1000</v>
      </c>
      <c r="E69" s="93">
        <f t="shared" si="44"/>
        <v>1000</v>
      </c>
      <c r="F69" s="93">
        <f t="shared" si="44"/>
        <v>0</v>
      </c>
      <c r="G69" s="93">
        <f t="shared" si="44"/>
        <v>0</v>
      </c>
      <c r="H69" s="93">
        <f t="shared" si="44"/>
        <v>0</v>
      </c>
    </row>
    <row r="70" spans="1:8" ht="16.5" customHeight="1" x14ac:dyDescent="0.3">
      <c r="A70" s="22" t="s">
        <v>314</v>
      </c>
      <c r="B70" s="24" t="s">
        <v>297</v>
      </c>
      <c r="C70" s="89"/>
      <c r="D70" s="90"/>
      <c r="E70" s="90"/>
      <c r="F70" s="90"/>
      <c r="G70" s="45"/>
      <c r="H70" s="45"/>
    </row>
    <row r="71" spans="1:8" s="19" customFormat="1" ht="16.5" customHeight="1" x14ac:dyDescent="0.3">
      <c r="A71" s="22" t="s">
        <v>316</v>
      </c>
      <c r="B71" s="24" t="s">
        <v>299</v>
      </c>
      <c r="C71" s="89"/>
      <c r="D71" s="90">
        <v>1000</v>
      </c>
      <c r="E71" s="90">
        <v>1000</v>
      </c>
      <c r="F71" s="90">
        <v>0</v>
      </c>
      <c r="G71" s="94"/>
      <c r="H71" s="94"/>
    </row>
    <row r="72" spans="1:8" ht="16.5" customHeight="1" x14ac:dyDescent="0.3">
      <c r="A72" s="17" t="s">
        <v>318</v>
      </c>
      <c r="B72" s="20" t="s">
        <v>192</v>
      </c>
      <c r="C72" s="87">
        <f>+C73</f>
        <v>0</v>
      </c>
      <c r="D72" s="87">
        <f t="shared" ref="D72:H73" si="45">+D73</f>
        <v>0</v>
      </c>
      <c r="E72" s="87">
        <f t="shared" si="45"/>
        <v>0</v>
      </c>
      <c r="F72" s="87">
        <f t="shared" si="45"/>
        <v>0</v>
      </c>
      <c r="G72" s="87">
        <f t="shared" si="45"/>
        <v>0</v>
      </c>
      <c r="H72" s="87">
        <f t="shared" si="45"/>
        <v>0</v>
      </c>
    </row>
    <row r="73" spans="1:8" ht="16.5" customHeight="1" x14ac:dyDescent="0.3">
      <c r="A73" s="29" t="s">
        <v>320</v>
      </c>
      <c r="B73" s="20" t="s">
        <v>302</v>
      </c>
      <c r="C73" s="87">
        <f>+C74</f>
        <v>0</v>
      </c>
      <c r="D73" s="87">
        <f t="shared" si="45"/>
        <v>0</v>
      </c>
      <c r="E73" s="87">
        <f t="shared" si="45"/>
        <v>0</v>
      </c>
      <c r="F73" s="87">
        <f t="shared" si="45"/>
        <v>0</v>
      </c>
      <c r="G73" s="87">
        <f t="shared" si="45"/>
        <v>0</v>
      </c>
      <c r="H73" s="87">
        <f t="shared" si="45"/>
        <v>0</v>
      </c>
    </row>
    <row r="74" spans="1:8" s="19" customFormat="1" ht="16.5" customHeight="1" x14ac:dyDescent="0.3">
      <c r="A74" s="29" t="s">
        <v>322</v>
      </c>
      <c r="B74" s="24" t="s">
        <v>304</v>
      </c>
      <c r="C74" s="89"/>
      <c r="D74" s="90"/>
      <c r="E74" s="90"/>
      <c r="F74" s="90"/>
      <c r="G74" s="45"/>
      <c r="H74" s="45"/>
    </row>
    <row r="75" spans="1:8" s="19" customFormat="1" ht="16.5" customHeight="1" x14ac:dyDescent="0.3">
      <c r="A75" s="29" t="s">
        <v>196</v>
      </c>
      <c r="B75" s="30" t="s">
        <v>197</v>
      </c>
      <c r="C75" s="89">
        <f t="shared" ref="C75:H75" si="46">C76+C77</f>
        <v>0</v>
      </c>
      <c r="D75" s="89">
        <f t="shared" si="46"/>
        <v>5520</v>
      </c>
      <c r="E75" s="89">
        <f t="shared" si="46"/>
        <v>5520</v>
      </c>
      <c r="F75" s="89">
        <f t="shared" si="46"/>
        <v>3950</v>
      </c>
      <c r="G75" s="89">
        <f t="shared" si="46"/>
        <v>1637</v>
      </c>
      <c r="H75" s="89">
        <f t="shared" si="46"/>
        <v>0</v>
      </c>
    </row>
    <row r="76" spans="1:8" s="19" customFormat="1" ht="16.5" customHeight="1" x14ac:dyDescent="0.3">
      <c r="A76" s="29" t="s">
        <v>325</v>
      </c>
      <c r="B76" s="31" t="s">
        <v>307</v>
      </c>
      <c r="C76" s="89"/>
      <c r="D76" s="90"/>
      <c r="E76" s="90"/>
      <c r="F76" s="90"/>
      <c r="G76" s="45"/>
      <c r="H76" s="45"/>
    </row>
    <row r="77" spans="1:8" ht="16.5" customHeight="1" x14ac:dyDescent="0.3">
      <c r="A77" s="29" t="s">
        <v>327</v>
      </c>
      <c r="B77" s="31" t="s">
        <v>309</v>
      </c>
      <c r="C77" s="89"/>
      <c r="D77" s="90">
        <v>5520</v>
      </c>
      <c r="E77" s="90">
        <v>5520</v>
      </c>
      <c r="F77" s="90">
        <v>3950</v>
      </c>
      <c r="G77" s="45">
        <v>1637</v>
      </c>
      <c r="H77" s="45"/>
    </row>
    <row r="78" spans="1:8" s="19" customFormat="1" ht="16.5" customHeight="1" x14ac:dyDescent="0.3">
      <c r="A78" s="17" t="s">
        <v>329</v>
      </c>
      <c r="B78" s="20" t="s">
        <v>198</v>
      </c>
      <c r="C78" s="88">
        <f t="shared" ref="C78:H78" si="47">+C79</f>
        <v>0</v>
      </c>
      <c r="D78" s="88">
        <f t="shared" si="47"/>
        <v>47000</v>
      </c>
      <c r="E78" s="88">
        <f t="shared" si="47"/>
        <v>47000</v>
      </c>
      <c r="F78" s="88">
        <f t="shared" si="47"/>
        <v>47000</v>
      </c>
      <c r="G78" s="88">
        <f t="shared" si="47"/>
        <v>46986</v>
      </c>
      <c r="H78" s="88">
        <f t="shared" si="47"/>
        <v>0</v>
      </c>
    </row>
    <row r="79" spans="1:8" s="19" customFormat="1" ht="16.5" customHeight="1" x14ac:dyDescent="0.3">
      <c r="A79" s="17" t="s">
        <v>331</v>
      </c>
      <c r="B79" s="20" t="s">
        <v>199</v>
      </c>
      <c r="C79" s="88">
        <f t="shared" ref="C79" si="48">+C80+C85</f>
        <v>0</v>
      </c>
      <c r="D79" s="88">
        <f t="shared" ref="D79:H79" si="49">+D80+D85</f>
        <v>47000</v>
      </c>
      <c r="E79" s="88">
        <f t="shared" si="49"/>
        <v>47000</v>
      </c>
      <c r="F79" s="88">
        <f t="shared" si="49"/>
        <v>47000</v>
      </c>
      <c r="G79" s="88">
        <f t="shared" si="49"/>
        <v>46986</v>
      </c>
      <c r="H79" s="88">
        <f t="shared" si="49"/>
        <v>0</v>
      </c>
    </row>
    <row r="80" spans="1:8" s="19" customFormat="1" ht="16.5" customHeight="1" x14ac:dyDescent="0.3">
      <c r="A80" s="17" t="s">
        <v>333</v>
      </c>
      <c r="B80" s="20" t="s">
        <v>313</v>
      </c>
      <c r="C80" s="88">
        <f t="shared" ref="C80" si="50">+C82+C84+C83+C81</f>
        <v>0</v>
      </c>
      <c r="D80" s="88">
        <f t="shared" ref="D80:H80" si="51">+D82+D84+D83+D81</f>
        <v>47000</v>
      </c>
      <c r="E80" s="88">
        <f t="shared" si="51"/>
        <v>47000</v>
      </c>
      <c r="F80" s="88">
        <f t="shared" si="51"/>
        <v>47000</v>
      </c>
      <c r="G80" s="88">
        <f t="shared" si="51"/>
        <v>46986</v>
      </c>
      <c r="H80" s="88">
        <f t="shared" si="51"/>
        <v>0</v>
      </c>
    </row>
    <row r="81" spans="1:8" s="19" customFormat="1" ht="16.5" customHeight="1" x14ac:dyDescent="0.3">
      <c r="A81" s="17" t="s">
        <v>335</v>
      </c>
      <c r="B81" s="23" t="s">
        <v>315</v>
      </c>
      <c r="C81" s="88"/>
      <c r="D81" s="90"/>
      <c r="E81" s="90"/>
      <c r="F81" s="90"/>
      <c r="G81" s="45"/>
      <c r="H81" s="45"/>
    </row>
    <row r="82" spans="1:8" s="19" customFormat="1" ht="16.5" customHeight="1" x14ac:dyDescent="0.3">
      <c r="A82" s="22" t="s">
        <v>337</v>
      </c>
      <c r="B82" s="24" t="s">
        <v>317</v>
      </c>
      <c r="C82" s="89"/>
      <c r="D82" s="90">
        <v>47000</v>
      </c>
      <c r="E82" s="90">
        <v>47000</v>
      </c>
      <c r="F82" s="90">
        <v>47000</v>
      </c>
      <c r="G82" s="45">
        <v>46986</v>
      </c>
      <c r="H82" s="45"/>
    </row>
    <row r="83" spans="1:8" s="19" customFormat="1" ht="16.5" customHeight="1" x14ac:dyDescent="0.3">
      <c r="A83" s="22" t="s">
        <v>339</v>
      </c>
      <c r="B83" s="23" t="s">
        <v>319</v>
      </c>
      <c r="C83" s="89"/>
      <c r="D83" s="90"/>
      <c r="E83" s="90"/>
      <c r="F83" s="90"/>
      <c r="G83" s="45"/>
      <c r="H83" s="45"/>
    </row>
    <row r="84" spans="1:8" ht="16.5" customHeight="1" x14ac:dyDescent="0.3">
      <c r="A84" s="22" t="s">
        <v>340</v>
      </c>
      <c r="B84" s="24" t="s">
        <v>321</v>
      </c>
      <c r="C84" s="89"/>
      <c r="D84" s="90"/>
      <c r="E84" s="90"/>
      <c r="F84" s="90"/>
      <c r="G84" s="45"/>
      <c r="H84" s="45"/>
    </row>
    <row r="85" spans="1:8" ht="16.5" customHeight="1" x14ac:dyDescent="0.3">
      <c r="A85" s="32" t="s">
        <v>342</v>
      </c>
      <c r="B85" s="23" t="s">
        <v>323</v>
      </c>
      <c r="C85" s="89"/>
      <c r="D85" s="90"/>
      <c r="E85" s="90"/>
      <c r="F85" s="90"/>
      <c r="G85" s="45"/>
      <c r="H85" s="45"/>
    </row>
    <row r="86" spans="1:8" ht="16.5" customHeight="1" x14ac:dyDescent="0.3">
      <c r="A86" s="22" t="s">
        <v>227</v>
      </c>
      <c r="B86" s="24" t="s">
        <v>324</v>
      </c>
      <c r="C86" s="89"/>
      <c r="D86" s="90"/>
      <c r="E86" s="90"/>
      <c r="F86" s="90"/>
      <c r="G86" s="45"/>
      <c r="H86" s="45"/>
    </row>
    <row r="87" spans="1:8" ht="16.5" customHeight="1" x14ac:dyDescent="0.3">
      <c r="A87" s="22" t="s">
        <v>344</v>
      </c>
      <c r="B87" s="24" t="s">
        <v>326</v>
      </c>
      <c r="C87" s="87">
        <f t="shared" ref="C87:H87" si="52">+C44-C89+C23+C78+C185+C75</f>
        <v>0</v>
      </c>
      <c r="D87" s="87">
        <f t="shared" si="52"/>
        <v>252497210</v>
      </c>
      <c r="E87" s="87">
        <f t="shared" si="52"/>
        <v>252497210</v>
      </c>
      <c r="F87" s="87">
        <f t="shared" si="52"/>
        <v>250831370</v>
      </c>
      <c r="G87" s="87">
        <f t="shared" si="52"/>
        <v>216883036.04000002</v>
      </c>
      <c r="H87" s="87">
        <f t="shared" si="52"/>
        <v>25544320.149999999</v>
      </c>
    </row>
    <row r="88" spans="1:8" ht="16.5" customHeight="1" x14ac:dyDescent="0.3">
      <c r="A88" s="22"/>
      <c r="B88" s="24" t="s">
        <v>328</v>
      </c>
      <c r="C88" s="87"/>
      <c r="D88" s="90"/>
      <c r="E88" s="90"/>
      <c r="F88" s="90"/>
      <c r="G88" s="90">
        <v>-7695</v>
      </c>
      <c r="H88" s="90"/>
    </row>
    <row r="89" spans="1:8" ht="16.5" customHeight="1" x14ac:dyDescent="0.35">
      <c r="A89" s="22" t="s">
        <v>347</v>
      </c>
      <c r="B89" s="20" t="s">
        <v>330</v>
      </c>
      <c r="C89" s="95">
        <f t="shared" ref="C89" si="53">+C90+C137+C166+C168+C180+C182</f>
        <v>0</v>
      </c>
      <c r="D89" s="95">
        <f t="shared" ref="D89:H89" si="54">+D90+D137+D166+D168+D180+D182</f>
        <v>493084930</v>
      </c>
      <c r="E89" s="95">
        <f t="shared" si="54"/>
        <v>501476350</v>
      </c>
      <c r="F89" s="95">
        <f t="shared" si="54"/>
        <v>459205620</v>
      </c>
      <c r="G89" s="95">
        <f t="shared" si="54"/>
        <v>418442498.78000003</v>
      </c>
      <c r="H89" s="95">
        <f t="shared" si="54"/>
        <v>51527400.240000002</v>
      </c>
    </row>
    <row r="90" spans="1:8" s="26" customFormat="1" ht="16.5" customHeight="1" x14ac:dyDescent="0.3">
      <c r="A90" s="17" t="s">
        <v>349</v>
      </c>
      <c r="B90" s="20" t="s">
        <v>332</v>
      </c>
      <c r="C90" s="88">
        <f t="shared" ref="C90" si="55">+C91+C101+C117+C133+C135</f>
        <v>0</v>
      </c>
      <c r="D90" s="88">
        <f t="shared" ref="D90:H90" si="56">+D91+D101+D117+D133+D135</f>
        <v>164149870</v>
      </c>
      <c r="E90" s="88">
        <f t="shared" si="56"/>
        <v>174550150</v>
      </c>
      <c r="F90" s="88">
        <f t="shared" si="56"/>
        <v>168547420</v>
      </c>
      <c r="G90" s="88">
        <f t="shared" si="56"/>
        <v>156429506.47</v>
      </c>
      <c r="H90" s="88">
        <f t="shared" si="56"/>
        <v>18626912.550000001</v>
      </c>
    </row>
    <row r="91" spans="1:8" s="26" customFormat="1" ht="16.5" customHeight="1" x14ac:dyDescent="0.3">
      <c r="A91" s="22" t="s">
        <v>351</v>
      </c>
      <c r="B91" s="20" t="s">
        <v>334</v>
      </c>
      <c r="C91" s="87">
        <f t="shared" ref="C91" si="57">+C92+C98+C99+C93+C94</f>
        <v>0</v>
      </c>
      <c r="D91" s="87">
        <f t="shared" ref="D91:H91" si="58">+D92+D98+D99+D93+D94</f>
        <v>70017170</v>
      </c>
      <c r="E91" s="87">
        <f t="shared" si="58"/>
        <v>79177880</v>
      </c>
      <c r="F91" s="87">
        <f t="shared" si="58"/>
        <v>78764420</v>
      </c>
      <c r="G91" s="87">
        <f t="shared" si="58"/>
        <v>69549521.560000002</v>
      </c>
      <c r="H91" s="87">
        <f t="shared" si="58"/>
        <v>7897026.1600000001</v>
      </c>
    </row>
    <row r="92" spans="1:8" s="26" customFormat="1" ht="16.5" customHeight="1" x14ac:dyDescent="0.3">
      <c r="A92" s="22"/>
      <c r="B92" s="23" t="s">
        <v>336</v>
      </c>
      <c r="C92" s="89"/>
      <c r="D92" s="90">
        <v>66108000</v>
      </c>
      <c r="E92" s="90">
        <v>74932000</v>
      </c>
      <c r="F92" s="90">
        <v>74932000</v>
      </c>
      <c r="G92" s="45">
        <v>66334250</v>
      </c>
      <c r="H92" s="45">
        <v>7441000</v>
      </c>
    </row>
    <row r="93" spans="1:8" s="26" customFormat="1" ht="16.5" customHeight="1" x14ac:dyDescent="0.3">
      <c r="A93" s="22"/>
      <c r="B93" s="23" t="s">
        <v>338</v>
      </c>
      <c r="C93" s="89"/>
      <c r="D93" s="90"/>
      <c r="E93" s="90"/>
      <c r="F93" s="90"/>
      <c r="G93" s="45"/>
      <c r="H93" s="45"/>
    </row>
    <row r="94" spans="1:8" s="26" customFormat="1" ht="16.5" customHeight="1" x14ac:dyDescent="0.3">
      <c r="A94" s="22"/>
      <c r="B94" s="100" t="s">
        <v>479</v>
      </c>
      <c r="C94" s="89">
        <f>C95+C96+C97</f>
        <v>0</v>
      </c>
      <c r="D94" s="89">
        <f t="shared" ref="D94:H94" si="59">D95+D96+D97</f>
        <v>1922690</v>
      </c>
      <c r="E94" s="89">
        <f t="shared" si="59"/>
        <v>2189400</v>
      </c>
      <c r="F94" s="89">
        <f t="shared" si="59"/>
        <v>2176960</v>
      </c>
      <c r="G94" s="89">
        <f t="shared" si="59"/>
        <v>1798769.66</v>
      </c>
      <c r="H94" s="89">
        <f t="shared" si="59"/>
        <v>288818.33999999997</v>
      </c>
    </row>
    <row r="95" spans="1:8" s="26" customFormat="1" ht="30" x14ac:dyDescent="0.3">
      <c r="A95" s="22"/>
      <c r="B95" s="23" t="s">
        <v>480</v>
      </c>
      <c r="C95" s="89"/>
      <c r="D95" s="90">
        <v>1863640</v>
      </c>
      <c r="E95" s="90">
        <v>2139310</v>
      </c>
      <c r="F95" s="90">
        <v>2128240</v>
      </c>
      <c r="G95" s="45">
        <v>1750791.28</v>
      </c>
      <c r="H95" s="45">
        <v>279994.84999999998</v>
      </c>
    </row>
    <row r="96" spans="1:8" s="26" customFormat="1" ht="60" x14ac:dyDescent="0.3">
      <c r="A96" s="22"/>
      <c r="B96" s="23" t="s">
        <v>481</v>
      </c>
      <c r="C96" s="89"/>
      <c r="D96" s="90">
        <v>35090</v>
      </c>
      <c r="E96" s="90">
        <v>28480</v>
      </c>
      <c r="F96" s="90">
        <v>28480</v>
      </c>
      <c r="G96" s="45">
        <v>27738.38</v>
      </c>
      <c r="H96" s="45">
        <v>5273.49</v>
      </c>
    </row>
    <row r="97" spans="1:8" s="26" customFormat="1" ht="45" x14ac:dyDescent="0.3">
      <c r="A97" s="22"/>
      <c r="B97" s="23" t="s">
        <v>482</v>
      </c>
      <c r="C97" s="89"/>
      <c r="D97" s="90">
        <v>23960</v>
      </c>
      <c r="E97" s="90">
        <v>21610</v>
      </c>
      <c r="F97" s="90">
        <v>20240</v>
      </c>
      <c r="G97" s="45">
        <v>20240</v>
      </c>
      <c r="H97" s="45">
        <v>3550</v>
      </c>
    </row>
    <row r="98" spans="1:8" s="26" customFormat="1" ht="16.5" customHeight="1" x14ac:dyDescent="0.3">
      <c r="A98" s="22"/>
      <c r="B98" s="23" t="s">
        <v>341</v>
      </c>
      <c r="C98" s="89"/>
      <c r="D98" s="90">
        <v>167480</v>
      </c>
      <c r="E98" s="90">
        <v>167480</v>
      </c>
      <c r="F98" s="90">
        <v>145460</v>
      </c>
      <c r="G98" s="45">
        <v>87779.49</v>
      </c>
      <c r="H98" s="45">
        <v>0</v>
      </c>
    </row>
    <row r="99" spans="1:8" s="26" customFormat="1" ht="45" x14ac:dyDescent="0.3">
      <c r="A99" s="22"/>
      <c r="B99" s="23" t="s">
        <v>343</v>
      </c>
      <c r="C99" s="89"/>
      <c r="D99" s="90">
        <v>1819000</v>
      </c>
      <c r="E99" s="90">
        <v>1889000</v>
      </c>
      <c r="F99" s="90">
        <v>1510000</v>
      </c>
      <c r="G99" s="45">
        <v>1328722.4099999999</v>
      </c>
      <c r="H99" s="45">
        <v>167207.82</v>
      </c>
    </row>
    <row r="100" spans="1:8" x14ac:dyDescent="0.3">
      <c r="A100" s="22"/>
      <c r="B100" s="24" t="s">
        <v>328</v>
      </c>
      <c r="C100" s="89"/>
      <c r="D100" s="90"/>
      <c r="E100" s="90"/>
      <c r="F100" s="90"/>
      <c r="G100" s="45">
        <v>-849.23</v>
      </c>
      <c r="H100" s="45"/>
    </row>
    <row r="101" spans="1:8" ht="30" x14ac:dyDescent="0.3">
      <c r="A101" s="22" t="s">
        <v>359</v>
      </c>
      <c r="B101" s="20" t="s">
        <v>345</v>
      </c>
      <c r="C101" s="89">
        <f t="shared" ref="C101:H101" si="60">C102+C103+C104+C105+C106+C107+C109+C108+C110</f>
        <v>0</v>
      </c>
      <c r="D101" s="89">
        <f t="shared" si="60"/>
        <v>64399480</v>
      </c>
      <c r="E101" s="89">
        <f t="shared" si="60"/>
        <v>66728000</v>
      </c>
      <c r="F101" s="89">
        <f t="shared" si="60"/>
        <v>66728000</v>
      </c>
      <c r="G101" s="89">
        <f t="shared" si="60"/>
        <v>66720021.470000006</v>
      </c>
      <c r="H101" s="89">
        <f t="shared" si="60"/>
        <v>8252468.7000000002</v>
      </c>
    </row>
    <row r="102" spans="1:8" ht="16.5" customHeight="1" x14ac:dyDescent="0.3">
      <c r="A102" s="22"/>
      <c r="B102" s="23" t="s">
        <v>346</v>
      </c>
      <c r="C102" s="89"/>
      <c r="D102" s="90">
        <v>780900</v>
      </c>
      <c r="E102" s="90">
        <v>588000</v>
      </c>
      <c r="F102" s="90">
        <v>588000</v>
      </c>
      <c r="G102" s="45">
        <v>587810</v>
      </c>
      <c r="H102" s="45">
        <v>34832.06</v>
      </c>
    </row>
    <row r="103" spans="1:8" x14ac:dyDescent="0.3">
      <c r="A103" s="22"/>
      <c r="B103" s="23" t="s">
        <v>348</v>
      </c>
      <c r="C103" s="89"/>
      <c r="D103" s="90"/>
      <c r="E103" s="90"/>
      <c r="F103" s="90"/>
      <c r="G103" s="45"/>
      <c r="H103" s="45"/>
    </row>
    <row r="104" spans="1:8" s="19" customFormat="1" ht="16.5" customHeight="1" x14ac:dyDescent="0.3">
      <c r="A104" s="22"/>
      <c r="B104" s="23" t="s">
        <v>350</v>
      </c>
      <c r="C104" s="89"/>
      <c r="D104" s="90">
        <v>56460</v>
      </c>
      <c r="E104" s="90">
        <v>45000</v>
      </c>
      <c r="F104" s="90">
        <v>45000</v>
      </c>
      <c r="G104" s="45">
        <v>44269.18</v>
      </c>
      <c r="H104" s="45">
        <v>0</v>
      </c>
    </row>
    <row r="105" spans="1:8" ht="16.5" customHeight="1" x14ac:dyDescent="0.3">
      <c r="A105" s="22"/>
      <c r="B105" s="23" t="s">
        <v>352</v>
      </c>
      <c r="C105" s="89"/>
      <c r="D105" s="90">
        <v>28456320</v>
      </c>
      <c r="E105" s="90">
        <v>30520000</v>
      </c>
      <c r="F105" s="90">
        <v>30520000</v>
      </c>
      <c r="G105" s="45">
        <v>30519460.710000001</v>
      </c>
      <c r="H105" s="45">
        <v>3562262.13</v>
      </c>
    </row>
    <row r="106" spans="1:8" x14ac:dyDescent="0.3">
      <c r="A106" s="22"/>
      <c r="B106" s="34" t="s">
        <v>353</v>
      </c>
      <c r="C106" s="89"/>
      <c r="D106" s="90">
        <v>33290</v>
      </c>
      <c r="E106" s="90">
        <v>27000</v>
      </c>
      <c r="F106" s="90">
        <v>27000</v>
      </c>
      <c r="G106" s="45">
        <v>26134.18</v>
      </c>
      <c r="H106" s="45">
        <v>0</v>
      </c>
    </row>
    <row r="107" spans="1:8" ht="30" x14ac:dyDescent="0.3">
      <c r="A107" s="22"/>
      <c r="B107" s="23" t="s">
        <v>354</v>
      </c>
      <c r="C107" s="89"/>
      <c r="D107" s="90">
        <v>627400</v>
      </c>
      <c r="E107" s="90">
        <v>511000</v>
      </c>
      <c r="F107" s="90">
        <v>511000</v>
      </c>
      <c r="G107" s="45">
        <v>510314.98</v>
      </c>
      <c r="H107" s="45">
        <v>59534.76</v>
      </c>
    </row>
    <row r="108" spans="1:8" ht="16.5" customHeight="1" x14ac:dyDescent="0.3">
      <c r="A108" s="22"/>
      <c r="B108" s="35" t="s">
        <v>355</v>
      </c>
      <c r="C108" s="89"/>
      <c r="D108" s="90"/>
      <c r="E108" s="90"/>
      <c r="F108" s="90"/>
      <c r="G108" s="45"/>
      <c r="H108" s="45"/>
    </row>
    <row r="109" spans="1:8" x14ac:dyDescent="0.3">
      <c r="A109" s="22"/>
      <c r="B109" s="35" t="s">
        <v>356</v>
      </c>
      <c r="C109" s="89"/>
      <c r="D109" s="90">
        <v>19574410</v>
      </c>
      <c r="E109" s="90">
        <v>20975000</v>
      </c>
      <c r="F109" s="90">
        <v>20975000</v>
      </c>
      <c r="G109" s="96">
        <v>20974464.789999999</v>
      </c>
      <c r="H109" s="96">
        <v>2908522.12</v>
      </c>
    </row>
    <row r="110" spans="1:8" ht="30" x14ac:dyDescent="0.3">
      <c r="A110" s="22"/>
      <c r="B110" s="36" t="s">
        <v>357</v>
      </c>
      <c r="C110" s="89">
        <f>C111+C112+C115+C113+C114</f>
        <v>0</v>
      </c>
      <c r="D110" s="89">
        <f t="shared" ref="D110:H110" si="61">D111+D112+D115+D113+D114</f>
        <v>14870700</v>
      </c>
      <c r="E110" s="89">
        <f t="shared" si="61"/>
        <v>14062000</v>
      </c>
      <c r="F110" s="89">
        <f t="shared" si="61"/>
        <v>14062000</v>
      </c>
      <c r="G110" s="89">
        <f t="shared" si="61"/>
        <v>14057567.630000001</v>
      </c>
      <c r="H110" s="89">
        <f t="shared" si="61"/>
        <v>1687317.63</v>
      </c>
    </row>
    <row r="111" spans="1:8" ht="16.5" customHeight="1" x14ac:dyDescent="0.3">
      <c r="A111" s="22"/>
      <c r="B111" s="35" t="s">
        <v>358</v>
      </c>
      <c r="C111" s="89"/>
      <c r="D111" s="90">
        <v>14870700</v>
      </c>
      <c r="E111" s="90">
        <v>14062000</v>
      </c>
      <c r="F111" s="90">
        <v>14062000</v>
      </c>
      <c r="G111" s="45">
        <v>14057567.630000001</v>
      </c>
      <c r="H111" s="45">
        <v>1687317.63</v>
      </c>
    </row>
    <row r="112" spans="1:8" x14ac:dyDescent="0.3">
      <c r="A112" s="22"/>
      <c r="B112" s="35" t="s">
        <v>494</v>
      </c>
      <c r="C112" s="89"/>
      <c r="D112" s="90"/>
      <c r="E112" s="90"/>
      <c r="F112" s="90"/>
      <c r="G112" s="45"/>
      <c r="H112" s="45"/>
    </row>
    <row r="113" spans="1:8" ht="30" x14ac:dyDescent="0.3">
      <c r="A113" s="22"/>
      <c r="B113" s="35" t="s">
        <v>495</v>
      </c>
      <c r="C113" s="89"/>
      <c r="D113" s="90"/>
      <c r="E113" s="90"/>
      <c r="F113" s="90"/>
      <c r="G113" s="45"/>
      <c r="H113" s="45"/>
    </row>
    <row r="114" spans="1:8" x14ac:dyDescent="0.3">
      <c r="A114" s="22"/>
      <c r="B114" s="35" t="s">
        <v>503</v>
      </c>
      <c r="C114" s="89"/>
      <c r="D114" s="90"/>
      <c r="E114" s="90"/>
      <c r="F114" s="90"/>
      <c r="G114" s="45"/>
      <c r="H114" s="45"/>
    </row>
    <row r="115" spans="1:8" x14ac:dyDescent="0.3">
      <c r="A115" s="22"/>
      <c r="B115" s="35" t="s">
        <v>360</v>
      </c>
      <c r="C115" s="89"/>
      <c r="D115" s="90"/>
      <c r="E115" s="90"/>
      <c r="F115" s="90"/>
      <c r="G115" s="45"/>
      <c r="H115" s="45"/>
    </row>
    <row r="116" spans="1:8" x14ac:dyDescent="0.3">
      <c r="A116" s="22"/>
      <c r="B116" s="24" t="s">
        <v>328</v>
      </c>
      <c r="C116" s="89"/>
      <c r="D116" s="90"/>
      <c r="E116" s="90"/>
      <c r="F116" s="90"/>
      <c r="G116" s="45">
        <v>-26335.72</v>
      </c>
      <c r="H116" s="45"/>
    </row>
    <row r="117" spans="1:8" ht="36" customHeight="1" x14ac:dyDescent="0.3">
      <c r="A117" s="17" t="s">
        <v>370</v>
      </c>
      <c r="B117" s="20" t="s">
        <v>361</v>
      </c>
      <c r="C117" s="89">
        <f t="shared" ref="C117:H117" si="62">C118+C119+C120+C121+C122+C123+C124+C125+C126+C127</f>
        <v>0</v>
      </c>
      <c r="D117" s="89">
        <f t="shared" si="62"/>
        <v>3396830</v>
      </c>
      <c r="E117" s="89">
        <f t="shared" si="62"/>
        <v>2572000</v>
      </c>
      <c r="F117" s="89">
        <f t="shared" si="62"/>
        <v>2572000</v>
      </c>
      <c r="G117" s="89">
        <f t="shared" si="62"/>
        <v>2570408.23</v>
      </c>
      <c r="H117" s="89">
        <f t="shared" si="62"/>
        <v>240236.74000000002</v>
      </c>
    </row>
    <row r="118" spans="1:8" x14ac:dyDescent="0.3">
      <c r="A118" s="22"/>
      <c r="B118" s="23" t="s">
        <v>352</v>
      </c>
      <c r="C118" s="89"/>
      <c r="D118" s="90">
        <v>2096600</v>
      </c>
      <c r="E118" s="90">
        <v>1677000</v>
      </c>
      <c r="F118" s="90">
        <v>1677000</v>
      </c>
      <c r="G118" s="45">
        <v>1676548.23</v>
      </c>
      <c r="H118" s="45">
        <v>210000</v>
      </c>
    </row>
    <row r="119" spans="1:8" ht="30" x14ac:dyDescent="0.3">
      <c r="A119" s="22"/>
      <c r="B119" s="37" t="s">
        <v>362</v>
      </c>
      <c r="C119" s="89"/>
      <c r="D119" s="90">
        <v>223590</v>
      </c>
      <c r="E119" s="90">
        <v>116000</v>
      </c>
      <c r="F119" s="90">
        <v>116000</v>
      </c>
      <c r="G119" s="45">
        <v>115060</v>
      </c>
      <c r="H119" s="45">
        <v>20483.330000000002</v>
      </c>
    </row>
    <row r="120" spans="1:8" ht="16.5" customHeight="1" x14ac:dyDescent="0.3">
      <c r="A120" s="22"/>
      <c r="B120" s="38" t="s">
        <v>363</v>
      </c>
      <c r="C120" s="89"/>
      <c r="D120" s="90">
        <v>1076640</v>
      </c>
      <c r="E120" s="90">
        <v>779000</v>
      </c>
      <c r="F120" s="90">
        <v>779000</v>
      </c>
      <c r="G120" s="45">
        <v>778800</v>
      </c>
      <c r="H120" s="45">
        <v>9753.41</v>
      </c>
    </row>
    <row r="121" spans="1:8" ht="20.25" customHeight="1" x14ac:dyDescent="0.3">
      <c r="A121" s="22"/>
      <c r="B121" s="38" t="s">
        <v>364</v>
      </c>
      <c r="C121" s="89"/>
      <c r="D121" s="90"/>
      <c r="E121" s="90"/>
      <c r="F121" s="90"/>
      <c r="G121" s="45"/>
      <c r="H121" s="45"/>
    </row>
    <row r="122" spans="1:8" ht="16.5" customHeight="1" x14ac:dyDescent="0.3">
      <c r="A122" s="22"/>
      <c r="B122" s="38" t="s">
        <v>365</v>
      </c>
      <c r="C122" s="89"/>
      <c r="D122" s="90"/>
      <c r="E122" s="90"/>
      <c r="F122" s="90"/>
      <c r="G122" s="45"/>
      <c r="H122" s="45"/>
    </row>
    <row r="123" spans="1:8" ht="16.5" customHeight="1" x14ac:dyDescent="0.3">
      <c r="A123" s="22"/>
      <c r="B123" s="23" t="s">
        <v>346</v>
      </c>
      <c r="C123" s="89"/>
      <c r="D123" s="90"/>
      <c r="E123" s="90"/>
      <c r="F123" s="90"/>
      <c r="G123" s="45"/>
      <c r="H123" s="45"/>
    </row>
    <row r="124" spans="1:8" ht="16.5" customHeight="1" x14ac:dyDescent="0.3">
      <c r="A124" s="22"/>
      <c r="B124" s="38" t="s">
        <v>366</v>
      </c>
      <c r="C124" s="89"/>
      <c r="D124" s="90"/>
      <c r="E124" s="90"/>
      <c r="F124" s="90"/>
      <c r="G124" s="97"/>
      <c r="H124" s="97"/>
    </row>
    <row r="125" spans="1:8" x14ac:dyDescent="0.3">
      <c r="A125" s="22"/>
      <c r="B125" s="39" t="s">
        <v>367</v>
      </c>
      <c r="C125" s="89"/>
      <c r="D125" s="90"/>
      <c r="E125" s="90"/>
      <c r="F125" s="90"/>
      <c r="G125" s="97"/>
      <c r="H125" s="97"/>
    </row>
    <row r="126" spans="1:8" s="19" customFormat="1" ht="30" x14ac:dyDescent="0.3">
      <c r="A126" s="22"/>
      <c r="B126" s="39" t="s">
        <v>368</v>
      </c>
      <c r="C126" s="89"/>
      <c r="D126" s="90"/>
      <c r="E126" s="90"/>
      <c r="F126" s="90"/>
      <c r="G126" s="97"/>
      <c r="H126" s="97"/>
    </row>
    <row r="127" spans="1:8" s="19" customFormat="1" ht="30" x14ac:dyDescent="0.3">
      <c r="A127" s="22"/>
      <c r="B127" s="40" t="s">
        <v>369</v>
      </c>
      <c r="C127" s="89">
        <f t="shared" ref="C127:H127" si="63">C128+C129+C130+C131</f>
        <v>0</v>
      </c>
      <c r="D127" s="89">
        <f t="shared" si="63"/>
        <v>0</v>
      </c>
      <c r="E127" s="89">
        <f t="shared" si="63"/>
        <v>0</v>
      </c>
      <c r="F127" s="89">
        <f t="shared" si="63"/>
        <v>0</v>
      </c>
      <c r="G127" s="89">
        <f t="shared" si="63"/>
        <v>0</v>
      </c>
      <c r="H127" s="89">
        <f t="shared" si="63"/>
        <v>0</v>
      </c>
    </row>
    <row r="128" spans="1:8" s="19" customFormat="1" x14ac:dyDescent="0.3">
      <c r="A128" s="22"/>
      <c r="B128" s="41" t="s">
        <v>371</v>
      </c>
      <c r="C128" s="89"/>
      <c r="D128" s="90"/>
      <c r="E128" s="90"/>
      <c r="F128" s="90"/>
      <c r="G128" s="97"/>
      <c r="H128" s="97"/>
    </row>
    <row r="129" spans="1:8" s="19" customFormat="1" ht="30" x14ac:dyDescent="0.3">
      <c r="A129" s="22"/>
      <c r="B129" s="41" t="s">
        <v>372</v>
      </c>
      <c r="C129" s="89"/>
      <c r="D129" s="90"/>
      <c r="E129" s="90"/>
      <c r="F129" s="90"/>
      <c r="G129" s="97"/>
      <c r="H129" s="97"/>
    </row>
    <row r="130" spans="1:8" s="19" customFormat="1" ht="30" x14ac:dyDescent="0.3">
      <c r="A130" s="22"/>
      <c r="B130" s="41" t="s">
        <v>373</v>
      </c>
      <c r="C130" s="89"/>
      <c r="D130" s="90"/>
      <c r="E130" s="90"/>
      <c r="F130" s="90"/>
      <c r="G130" s="97"/>
      <c r="H130" s="97"/>
    </row>
    <row r="131" spans="1:8" s="19" customFormat="1" ht="30" x14ac:dyDescent="0.3">
      <c r="A131" s="22"/>
      <c r="B131" s="41" t="s">
        <v>374</v>
      </c>
      <c r="C131" s="89"/>
      <c r="D131" s="90"/>
      <c r="E131" s="90"/>
      <c r="F131" s="90"/>
      <c r="G131" s="97"/>
      <c r="H131" s="97"/>
    </row>
    <row r="132" spans="1:8" s="19" customFormat="1" x14ac:dyDescent="0.3">
      <c r="A132" s="22"/>
      <c r="B132" s="24" t="s">
        <v>328</v>
      </c>
      <c r="C132" s="89"/>
      <c r="D132" s="90"/>
      <c r="E132" s="90"/>
      <c r="F132" s="90"/>
      <c r="G132" s="97"/>
      <c r="H132" s="97"/>
    </row>
    <row r="133" spans="1:8" s="19" customFormat="1" x14ac:dyDescent="0.3">
      <c r="A133" s="22" t="s">
        <v>383</v>
      </c>
      <c r="B133" s="24" t="s">
        <v>375</v>
      </c>
      <c r="C133" s="87"/>
      <c r="D133" s="90">
        <v>22494390</v>
      </c>
      <c r="E133" s="90">
        <v>22522270</v>
      </c>
      <c r="F133" s="90">
        <v>17694000</v>
      </c>
      <c r="G133" s="45">
        <v>15098000</v>
      </c>
      <c r="H133" s="45">
        <v>1925005</v>
      </c>
    </row>
    <row r="134" spans="1:8" s="19" customFormat="1" ht="16.5" customHeight="1" x14ac:dyDescent="0.3">
      <c r="A134" s="22"/>
      <c r="B134" s="24" t="s">
        <v>328</v>
      </c>
      <c r="C134" s="87"/>
      <c r="D134" s="90"/>
      <c r="E134" s="90"/>
      <c r="F134" s="90"/>
      <c r="G134" s="45"/>
      <c r="H134" s="45"/>
    </row>
    <row r="135" spans="1:8" s="19" customFormat="1" ht="16.5" customHeight="1" x14ac:dyDescent="0.3">
      <c r="A135" s="22" t="s">
        <v>384</v>
      </c>
      <c r="B135" s="24" t="s">
        <v>376</v>
      </c>
      <c r="C135" s="89"/>
      <c r="D135" s="90">
        <v>3842000</v>
      </c>
      <c r="E135" s="90">
        <v>3550000</v>
      </c>
      <c r="F135" s="90">
        <v>2789000</v>
      </c>
      <c r="G135" s="94">
        <v>2491555.21</v>
      </c>
      <c r="H135" s="94">
        <v>312175.95</v>
      </c>
    </row>
    <row r="136" spans="1:8" s="19" customFormat="1" ht="16.5" customHeight="1" x14ac:dyDescent="0.3">
      <c r="A136" s="22"/>
      <c r="B136" s="24" t="s">
        <v>328</v>
      </c>
      <c r="C136" s="89"/>
      <c r="D136" s="90"/>
      <c r="E136" s="90"/>
      <c r="F136" s="90"/>
      <c r="G136" s="94"/>
      <c r="H136" s="94"/>
    </row>
    <row r="137" spans="1:8" ht="16.5" customHeight="1" x14ac:dyDescent="0.3">
      <c r="A137" s="17" t="s">
        <v>386</v>
      </c>
      <c r="B137" s="20" t="s">
        <v>377</v>
      </c>
      <c r="C137" s="88">
        <f t="shared" ref="C137" si="64">+C138+C146+C150+C154+C161</f>
        <v>0</v>
      </c>
      <c r="D137" s="88">
        <f t="shared" ref="D137:H137" si="65">+D138+D146+D150+D154+D161</f>
        <v>94415440</v>
      </c>
      <c r="E137" s="88">
        <f t="shared" si="65"/>
        <v>93608580</v>
      </c>
      <c r="F137" s="88">
        <f t="shared" si="65"/>
        <v>72278580</v>
      </c>
      <c r="G137" s="88">
        <f t="shared" si="65"/>
        <v>63108788.280000001</v>
      </c>
      <c r="H137" s="88">
        <f t="shared" si="65"/>
        <v>8810122.2100000009</v>
      </c>
    </row>
    <row r="138" spans="1:8" ht="16.5" customHeight="1" x14ac:dyDescent="0.3">
      <c r="A138" s="17" t="s">
        <v>388</v>
      </c>
      <c r="B138" s="20" t="s">
        <v>378</v>
      </c>
      <c r="C138" s="87">
        <f>+C139+C142+C143+C144</f>
        <v>0</v>
      </c>
      <c r="D138" s="87">
        <f t="shared" ref="D138:H138" si="66">+D139+D142+D143+D144</f>
        <v>54838180</v>
      </c>
      <c r="E138" s="87">
        <f t="shared" si="66"/>
        <v>54518350</v>
      </c>
      <c r="F138" s="87">
        <f t="shared" si="66"/>
        <v>42677350</v>
      </c>
      <c r="G138" s="87">
        <f t="shared" si="66"/>
        <v>37743957.289999999</v>
      </c>
      <c r="H138" s="87">
        <f t="shared" si="66"/>
        <v>4818580.28</v>
      </c>
    </row>
    <row r="139" spans="1:8" s="19" customFormat="1" ht="16.5" customHeight="1" x14ac:dyDescent="0.3">
      <c r="A139" s="22"/>
      <c r="B139" s="42" t="s">
        <v>379</v>
      </c>
      <c r="C139" s="89"/>
      <c r="D139" s="90">
        <v>50255000</v>
      </c>
      <c r="E139" s="90">
        <v>50102000</v>
      </c>
      <c r="F139" s="90">
        <v>38884000</v>
      </c>
      <c r="G139" s="45">
        <v>34649624.729999997</v>
      </c>
      <c r="H139" s="45">
        <v>4536880.78</v>
      </c>
    </row>
    <row r="140" spans="1:8" s="19" customFormat="1" ht="16.5" customHeight="1" x14ac:dyDescent="0.3">
      <c r="A140" s="22"/>
      <c r="B140" s="85" t="s">
        <v>380</v>
      </c>
      <c r="C140" s="89"/>
      <c r="D140" s="90">
        <v>24255000</v>
      </c>
      <c r="E140" s="90">
        <v>24000000</v>
      </c>
      <c r="F140" s="90">
        <v>18884000</v>
      </c>
      <c r="G140" s="45">
        <f>14616325.07+2259252.33</f>
        <v>16875577.399999999</v>
      </c>
      <c r="H140" s="45">
        <v>2259252.33</v>
      </c>
    </row>
    <row r="141" spans="1:8" s="19" customFormat="1" ht="16.5" customHeight="1" x14ac:dyDescent="0.3">
      <c r="A141" s="22"/>
      <c r="B141" s="85" t="s">
        <v>381</v>
      </c>
      <c r="C141" s="89"/>
      <c r="D141" s="90">
        <v>26000000</v>
      </c>
      <c r="E141" s="90">
        <v>26102000</v>
      </c>
      <c r="F141" s="90">
        <v>20000000</v>
      </c>
      <c r="G141" s="45">
        <f>15496418.88+2277628.45</f>
        <v>17774047.330000002</v>
      </c>
      <c r="H141" s="45">
        <v>2277628.4500000002</v>
      </c>
    </row>
    <row r="142" spans="1:8" s="19" customFormat="1" ht="16.5" customHeight="1" x14ac:dyDescent="0.3">
      <c r="A142" s="22"/>
      <c r="B142" s="42" t="s">
        <v>382</v>
      </c>
      <c r="C142" s="89"/>
      <c r="D142" s="90">
        <v>2705000</v>
      </c>
      <c r="E142" s="90">
        <v>2691000</v>
      </c>
      <c r="F142" s="90">
        <v>2068000</v>
      </c>
      <c r="G142" s="23">
        <v>1798062.56</v>
      </c>
      <c r="H142" s="23">
        <v>226964.5</v>
      </c>
    </row>
    <row r="143" spans="1:8" s="19" customFormat="1" ht="30" x14ac:dyDescent="0.3">
      <c r="A143" s="22"/>
      <c r="B143" s="42" t="s">
        <v>483</v>
      </c>
      <c r="C143" s="89"/>
      <c r="D143" s="90">
        <v>1667330</v>
      </c>
      <c r="E143" s="90">
        <v>1514500</v>
      </c>
      <c r="F143" s="90">
        <v>1514500</v>
      </c>
      <c r="G143" s="23">
        <v>1110270</v>
      </c>
      <c r="H143" s="23">
        <v>735</v>
      </c>
    </row>
    <row r="144" spans="1:8" s="19" customFormat="1" ht="45" x14ac:dyDescent="0.3">
      <c r="A144" s="22"/>
      <c r="B144" s="42" t="s">
        <v>496</v>
      </c>
      <c r="C144" s="89"/>
      <c r="D144" s="90">
        <v>210850</v>
      </c>
      <c r="E144" s="90">
        <v>210850</v>
      </c>
      <c r="F144" s="90">
        <v>210850</v>
      </c>
      <c r="G144" s="23">
        <v>186000</v>
      </c>
      <c r="H144" s="23">
        <v>54000</v>
      </c>
    </row>
    <row r="145" spans="1:8" s="19" customFormat="1" ht="16.5" customHeight="1" x14ac:dyDescent="0.3">
      <c r="A145" s="22"/>
      <c r="B145" s="24" t="s">
        <v>328</v>
      </c>
      <c r="C145" s="89"/>
      <c r="D145" s="90"/>
      <c r="E145" s="90"/>
      <c r="F145" s="90"/>
      <c r="G145" s="23">
        <v>-1415.53</v>
      </c>
      <c r="H145" s="23"/>
    </row>
    <row r="146" spans="1:8" s="19" customFormat="1" ht="16.5" customHeight="1" x14ac:dyDescent="0.3">
      <c r="A146" s="22" t="s">
        <v>394</v>
      </c>
      <c r="B146" s="43" t="s">
        <v>497</v>
      </c>
      <c r="C146" s="89">
        <f>C147+C148</f>
        <v>0</v>
      </c>
      <c r="D146" s="89">
        <f t="shared" ref="D146:H146" si="67">D147+D148</f>
        <v>22862000</v>
      </c>
      <c r="E146" s="89">
        <f t="shared" si="67"/>
        <v>22604000</v>
      </c>
      <c r="F146" s="89">
        <f t="shared" si="67"/>
        <v>16213000</v>
      </c>
      <c r="G146" s="89">
        <f t="shared" si="67"/>
        <v>14027199.99</v>
      </c>
      <c r="H146" s="89">
        <f t="shared" si="67"/>
        <v>2371270.9300000002</v>
      </c>
    </row>
    <row r="147" spans="1:8" s="19" customFormat="1" ht="16.5" customHeight="1" x14ac:dyDescent="0.3">
      <c r="A147" s="22"/>
      <c r="B147" s="101" t="s">
        <v>336</v>
      </c>
      <c r="C147" s="89"/>
      <c r="D147" s="90">
        <v>22862000</v>
      </c>
      <c r="E147" s="90">
        <v>22604000</v>
      </c>
      <c r="F147" s="90">
        <v>16213000</v>
      </c>
      <c r="G147" s="89">
        <v>14027199.99</v>
      </c>
      <c r="H147" s="89">
        <v>2371270.9300000002</v>
      </c>
    </row>
    <row r="148" spans="1:8" s="19" customFormat="1" ht="16.5" customHeight="1" x14ac:dyDescent="0.3">
      <c r="A148" s="22"/>
      <c r="B148" s="101" t="s">
        <v>498</v>
      </c>
      <c r="C148" s="89"/>
      <c r="D148" s="90"/>
      <c r="E148" s="90"/>
      <c r="F148" s="90"/>
      <c r="G148" s="89"/>
      <c r="H148" s="89"/>
    </row>
    <row r="149" spans="1:8" s="19" customFormat="1" ht="16.5" customHeight="1" x14ac:dyDescent="0.3">
      <c r="A149" s="22"/>
      <c r="B149" s="24" t="s">
        <v>328</v>
      </c>
      <c r="C149" s="89"/>
      <c r="D149" s="90"/>
      <c r="E149" s="90"/>
      <c r="F149" s="90"/>
      <c r="G149" s="23"/>
      <c r="H149" s="23"/>
    </row>
    <row r="150" spans="1:8" s="19" customFormat="1" ht="16.5" customHeight="1" x14ac:dyDescent="0.3">
      <c r="A150" s="17" t="s">
        <v>396</v>
      </c>
      <c r="B150" s="44" t="s">
        <v>385</v>
      </c>
      <c r="C150" s="89">
        <f t="shared" ref="C150:H150" si="68">+C151+C152</f>
        <v>0</v>
      </c>
      <c r="D150" s="89">
        <f t="shared" si="68"/>
        <v>695000</v>
      </c>
      <c r="E150" s="89">
        <f t="shared" si="68"/>
        <v>692000</v>
      </c>
      <c r="F150" s="89">
        <f t="shared" si="68"/>
        <v>510000</v>
      </c>
      <c r="G150" s="89">
        <f t="shared" si="68"/>
        <v>428111</v>
      </c>
      <c r="H150" s="89">
        <f t="shared" si="68"/>
        <v>56111</v>
      </c>
    </row>
    <row r="151" spans="1:8" s="19" customFormat="1" ht="16.5" customHeight="1" x14ac:dyDescent="0.3">
      <c r="A151" s="22"/>
      <c r="B151" s="42" t="s">
        <v>379</v>
      </c>
      <c r="C151" s="89"/>
      <c r="D151" s="90">
        <v>695000</v>
      </c>
      <c r="E151" s="90">
        <v>692000</v>
      </c>
      <c r="F151" s="90">
        <v>510000</v>
      </c>
      <c r="G151" s="45">
        <v>428111</v>
      </c>
      <c r="H151" s="45">
        <v>56111</v>
      </c>
    </row>
    <row r="152" spans="1:8" s="19" customFormat="1" ht="16.5" customHeight="1" x14ac:dyDescent="0.3">
      <c r="A152" s="22"/>
      <c r="B152" s="42" t="s">
        <v>387</v>
      </c>
      <c r="C152" s="89"/>
      <c r="D152" s="90"/>
      <c r="E152" s="90"/>
      <c r="F152" s="90"/>
      <c r="G152" s="45"/>
      <c r="H152" s="45"/>
    </row>
    <row r="153" spans="1:8" ht="16.5" customHeight="1" x14ac:dyDescent="0.3">
      <c r="A153" s="22"/>
      <c r="B153" s="24" t="s">
        <v>328</v>
      </c>
      <c r="C153" s="89"/>
      <c r="D153" s="90"/>
      <c r="E153" s="90"/>
      <c r="F153" s="90"/>
      <c r="G153" s="45"/>
      <c r="H153" s="45"/>
    </row>
    <row r="154" spans="1:8" ht="16.5" customHeight="1" x14ac:dyDescent="0.3">
      <c r="A154" s="17" t="s">
        <v>398</v>
      </c>
      <c r="B154" s="44" t="s">
        <v>389</v>
      </c>
      <c r="C154" s="87">
        <f>+C155+C156+C157+C158+C159</f>
        <v>0</v>
      </c>
      <c r="D154" s="87">
        <f t="shared" ref="D154:H154" si="69">+D155+D156+D157+D158+D159</f>
        <v>13840260</v>
      </c>
      <c r="E154" s="87">
        <f t="shared" si="69"/>
        <v>13724230</v>
      </c>
      <c r="F154" s="87">
        <f t="shared" si="69"/>
        <v>11364230</v>
      </c>
      <c r="G154" s="87">
        <f t="shared" si="69"/>
        <v>9513520</v>
      </c>
      <c r="H154" s="87">
        <f t="shared" si="69"/>
        <v>1313160</v>
      </c>
    </row>
    <row r="155" spans="1:8" x14ac:dyDescent="0.3">
      <c r="A155" s="22"/>
      <c r="B155" s="23" t="s">
        <v>390</v>
      </c>
      <c r="C155" s="89"/>
      <c r="D155" s="90">
        <v>13798230</v>
      </c>
      <c r="E155" s="90">
        <v>13697230</v>
      </c>
      <c r="F155" s="90">
        <v>11337230</v>
      </c>
      <c r="G155" s="45">
        <v>9487000</v>
      </c>
      <c r="H155" s="45">
        <v>1310000</v>
      </c>
    </row>
    <row r="156" spans="1:8" ht="30" x14ac:dyDescent="0.3">
      <c r="A156" s="22"/>
      <c r="B156" s="23" t="s">
        <v>391</v>
      </c>
      <c r="C156" s="89"/>
      <c r="D156" s="90"/>
      <c r="E156" s="90"/>
      <c r="F156" s="90"/>
      <c r="G156" s="45"/>
      <c r="H156" s="45"/>
    </row>
    <row r="157" spans="1:8" ht="30" x14ac:dyDescent="0.3">
      <c r="A157" s="22"/>
      <c r="B157" s="23" t="s">
        <v>392</v>
      </c>
      <c r="C157" s="89"/>
      <c r="D157" s="90">
        <v>42030</v>
      </c>
      <c r="E157" s="90">
        <v>27000</v>
      </c>
      <c r="F157" s="90">
        <v>27000</v>
      </c>
      <c r="G157" s="45">
        <v>26520</v>
      </c>
      <c r="H157" s="45">
        <v>3160</v>
      </c>
    </row>
    <row r="158" spans="1:8" s="19" customFormat="1" ht="30" x14ac:dyDescent="0.3">
      <c r="A158" s="22"/>
      <c r="B158" s="23" t="s">
        <v>393</v>
      </c>
      <c r="C158" s="89"/>
      <c r="D158" s="90"/>
      <c r="E158" s="90"/>
      <c r="F158" s="90"/>
      <c r="G158" s="45"/>
      <c r="H158" s="45"/>
    </row>
    <row r="159" spans="1:8" s="19" customFormat="1" ht="30" x14ac:dyDescent="0.3">
      <c r="A159" s="22"/>
      <c r="B159" s="23" t="s">
        <v>498</v>
      </c>
      <c r="C159" s="89"/>
      <c r="D159" s="90"/>
      <c r="E159" s="90"/>
      <c r="F159" s="90"/>
      <c r="G159" s="45"/>
      <c r="H159" s="45"/>
    </row>
    <row r="160" spans="1:8" x14ac:dyDescent="0.3">
      <c r="A160" s="22"/>
      <c r="B160" s="24" t="s">
        <v>328</v>
      </c>
      <c r="C160" s="89"/>
      <c r="D160" s="90"/>
      <c r="E160" s="90"/>
      <c r="F160" s="90"/>
      <c r="G160" s="45">
        <v>-104.87</v>
      </c>
      <c r="H160" s="45"/>
    </row>
    <row r="161" spans="1:8" ht="16.5" customHeight="1" x14ac:dyDescent="0.3">
      <c r="A161" s="17" t="s">
        <v>403</v>
      </c>
      <c r="B161" s="44" t="s">
        <v>395</v>
      </c>
      <c r="C161" s="89">
        <f>+C162+C163+C164</f>
        <v>0</v>
      </c>
      <c r="D161" s="89">
        <f t="shared" ref="D161:H161" si="70">+D162+D163+D164</f>
        <v>2180000</v>
      </c>
      <c r="E161" s="89">
        <f t="shared" si="70"/>
        <v>2070000</v>
      </c>
      <c r="F161" s="89">
        <f t="shared" si="70"/>
        <v>1514000</v>
      </c>
      <c r="G161" s="89">
        <f t="shared" si="70"/>
        <v>1396000</v>
      </c>
      <c r="H161" s="89">
        <f t="shared" si="70"/>
        <v>251000</v>
      </c>
    </row>
    <row r="162" spans="1:8" ht="16.5" customHeight="1" x14ac:dyDescent="0.3">
      <c r="A162" s="17"/>
      <c r="B162" s="42" t="s">
        <v>379</v>
      </c>
      <c r="C162" s="89"/>
      <c r="D162" s="90">
        <v>2180000</v>
      </c>
      <c r="E162" s="90">
        <v>2070000</v>
      </c>
      <c r="F162" s="90">
        <v>1514000</v>
      </c>
      <c r="G162" s="45">
        <v>1396000</v>
      </c>
      <c r="H162" s="45">
        <v>251000</v>
      </c>
    </row>
    <row r="163" spans="1:8" ht="16.5" customHeight="1" x14ac:dyDescent="0.3">
      <c r="A163" s="22"/>
      <c r="B163" s="42" t="s">
        <v>387</v>
      </c>
      <c r="C163" s="89"/>
      <c r="D163" s="90"/>
      <c r="E163" s="90"/>
      <c r="F163" s="90"/>
      <c r="G163" s="45"/>
      <c r="H163" s="45"/>
    </row>
    <row r="164" spans="1:8" ht="30" x14ac:dyDescent="0.3">
      <c r="A164" s="22"/>
      <c r="B164" s="42" t="s">
        <v>498</v>
      </c>
      <c r="C164" s="89"/>
      <c r="D164" s="90"/>
      <c r="E164" s="90"/>
      <c r="F164" s="90"/>
      <c r="G164" s="45"/>
      <c r="H164" s="45"/>
    </row>
    <row r="165" spans="1:8" ht="16.5" customHeight="1" x14ac:dyDescent="0.3">
      <c r="A165" s="22"/>
      <c r="B165" s="24" t="s">
        <v>328</v>
      </c>
      <c r="C165" s="89"/>
      <c r="D165" s="90"/>
      <c r="E165" s="90"/>
      <c r="F165" s="90"/>
      <c r="G165" s="45"/>
      <c r="H165" s="45"/>
    </row>
    <row r="166" spans="1:8" ht="16.5" customHeight="1" x14ac:dyDescent="0.3">
      <c r="A166" s="17" t="s">
        <v>406</v>
      </c>
      <c r="B166" s="24" t="s">
        <v>397</v>
      </c>
      <c r="C166" s="89"/>
      <c r="D166" s="90">
        <v>19000</v>
      </c>
      <c r="E166" s="90">
        <v>16000</v>
      </c>
      <c r="F166" s="90">
        <v>14000</v>
      </c>
      <c r="G166" s="96">
        <v>10483.299999999999</v>
      </c>
      <c r="H166" s="96">
        <v>1722.2</v>
      </c>
    </row>
    <row r="167" spans="1:8" ht="16.5" customHeight="1" x14ac:dyDescent="0.3">
      <c r="A167" s="17"/>
      <c r="B167" s="24" t="s">
        <v>328</v>
      </c>
      <c r="C167" s="89"/>
      <c r="D167" s="90"/>
      <c r="E167" s="90"/>
      <c r="F167" s="90"/>
      <c r="G167" s="96"/>
      <c r="H167" s="96"/>
    </row>
    <row r="168" spans="1:8" ht="16.5" customHeight="1" x14ac:dyDescent="0.3">
      <c r="A168" s="17" t="s">
        <v>408</v>
      </c>
      <c r="B168" s="20" t="s">
        <v>399</v>
      </c>
      <c r="C168" s="88">
        <f t="shared" ref="C168" si="71">+C169+C176</f>
        <v>0</v>
      </c>
      <c r="D168" s="88">
        <f t="shared" ref="D168:H168" si="72">+D169+D176</f>
        <v>223684000</v>
      </c>
      <c r="E168" s="88">
        <f t="shared" si="72"/>
        <v>222485000</v>
      </c>
      <c r="F168" s="88">
        <f t="shared" si="72"/>
        <v>207549000</v>
      </c>
      <c r="G168" s="88">
        <f t="shared" si="72"/>
        <v>188077105</v>
      </c>
      <c r="H168" s="88">
        <f t="shared" si="72"/>
        <v>24080209.350000001</v>
      </c>
    </row>
    <row r="169" spans="1:8" ht="16.5" customHeight="1" x14ac:dyDescent="0.3">
      <c r="A169" s="22" t="s">
        <v>410</v>
      </c>
      <c r="B169" s="20" t="s">
        <v>400</v>
      </c>
      <c r="C169" s="89">
        <f>C170+C173+C172+C174+C171</f>
        <v>0</v>
      </c>
      <c r="D169" s="89">
        <f t="shared" ref="D169:H169" si="73">D170+D173+D172+D174+D171</f>
        <v>216108000</v>
      </c>
      <c r="E169" s="89">
        <f t="shared" si="73"/>
        <v>215018000</v>
      </c>
      <c r="F169" s="89">
        <f t="shared" si="73"/>
        <v>202078000</v>
      </c>
      <c r="G169" s="89">
        <f t="shared" si="73"/>
        <v>183352105</v>
      </c>
      <c r="H169" s="89">
        <f t="shared" si="73"/>
        <v>23406209.350000001</v>
      </c>
    </row>
    <row r="170" spans="1:8" x14ac:dyDescent="0.3">
      <c r="A170" s="22"/>
      <c r="B170" s="23" t="s">
        <v>336</v>
      </c>
      <c r="C170" s="89"/>
      <c r="D170" s="90">
        <v>215314000</v>
      </c>
      <c r="E170" s="90">
        <v>214262000</v>
      </c>
      <c r="F170" s="90">
        <v>201322000</v>
      </c>
      <c r="G170" s="45">
        <v>182698130</v>
      </c>
      <c r="H170" s="45">
        <v>23230234.350000001</v>
      </c>
    </row>
    <row r="171" spans="1:8" ht="30" x14ac:dyDescent="0.3">
      <c r="A171" s="22"/>
      <c r="B171" s="23" t="s">
        <v>498</v>
      </c>
      <c r="C171" s="89"/>
      <c r="D171" s="90">
        <v>794000</v>
      </c>
      <c r="E171" s="90">
        <v>756000</v>
      </c>
      <c r="F171" s="90">
        <v>756000</v>
      </c>
      <c r="G171" s="45">
        <v>653975</v>
      </c>
      <c r="H171" s="45">
        <v>175975</v>
      </c>
    </row>
    <row r="172" spans="1:8" ht="45" x14ac:dyDescent="0.3">
      <c r="A172" s="22"/>
      <c r="B172" s="23" t="s">
        <v>401</v>
      </c>
      <c r="C172" s="89"/>
      <c r="D172" s="90"/>
      <c r="E172" s="90"/>
      <c r="F172" s="90"/>
      <c r="G172" s="45"/>
      <c r="H172" s="45"/>
    </row>
    <row r="173" spans="1:8" ht="30" x14ac:dyDescent="0.3">
      <c r="A173" s="22"/>
      <c r="B173" s="23" t="s">
        <v>402</v>
      </c>
      <c r="C173" s="89"/>
      <c r="D173" s="90"/>
      <c r="E173" s="90"/>
      <c r="F173" s="90"/>
      <c r="G173" s="96"/>
      <c r="H173" s="96"/>
    </row>
    <row r="174" spans="1:8" x14ac:dyDescent="0.3">
      <c r="A174" s="22"/>
      <c r="B174" s="47" t="s">
        <v>404</v>
      </c>
      <c r="C174" s="89"/>
      <c r="D174" s="90"/>
      <c r="E174" s="90"/>
      <c r="F174" s="90"/>
      <c r="G174" s="45"/>
      <c r="H174" s="45"/>
    </row>
    <row r="175" spans="1:8" x14ac:dyDescent="0.3">
      <c r="A175" s="22"/>
      <c r="B175" s="24" t="s">
        <v>328</v>
      </c>
      <c r="C175" s="89"/>
      <c r="D175" s="90"/>
      <c r="E175" s="90"/>
      <c r="F175" s="90"/>
      <c r="G175" s="45">
        <f>-50019.71-1639.18</f>
        <v>-51658.89</v>
      </c>
      <c r="H175" s="45">
        <v>-1639.18</v>
      </c>
    </row>
    <row r="176" spans="1:8" ht="16.5" customHeight="1" x14ac:dyDescent="0.3">
      <c r="A176" s="22" t="s">
        <v>414</v>
      </c>
      <c r="B176" s="20" t="s">
        <v>405</v>
      </c>
      <c r="C176" s="89">
        <f t="shared" ref="C176:H176" si="74">C177+C178</f>
        <v>0</v>
      </c>
      <c r="D176" s="89">
        <f t="shared" si="74"/>
        <v>7576000</v>
      </c>
      <c r="E176" s="89">
        <f t="shared" si="74"/>
        <v>7467000</v>
      </c>
      <c r="F176" s="89">
        <f t="shared" si="74"/>
        <v>5471000</v>
      </c>
      <c r="G176" s="89">
        <f t="shared" si="74"/>
        <v>4725000</v>
      </c>
      <c r="H176" s="89">
        <f t="shared" si="74"/>
        <v>674000</v>
      </c>
    </row>
    <row r="177" spans="1:8" ht="16.5" customHeight="1" x14ac:dyDescent="0.3">
      <c r="A177" s="22"/>
      <c r="B177" s="23" t="s">
        <v>336</v>
      </c>
      <c r="C177" s="89"/>
      <c r="D177" s="90">
        <v>7576000</v>
      </c>
      <c r="E177" s="90">
        <v>7467000</v>
      </c>
      <c r="F177" s="90">
        <v>5471000</v>
      </c>
      <c r="G177" s="45">
        <v>4725000</v>
      </c>
      <c r="H177" s="45">
        <v>674000</v>
      </c>
    </row>
    <row r="178" spans="1:8" ht="16.5" customHeight="1" x14ac:dyDescent="0.3">
      <c r="A178" s="22"/>
      <c r="B178" s="48" t="s">
        <v>407</v>
      </c>
      <c r="C178" s="89"/>
      <c r="D178" s="90"/>
      <c r="E178" s="90"/>
      <c r="F178" s="90"/>
      <c r="G178" s="45"/>
      <c r="H178" s="45"/>
    </row>
    <row r="179" spans="1:8" ht="16.5" customHeight="1" x14ac:dyDescent="0.3">
      <c r="A179" s="22"/>
      <c r="B179" s="24" t="s">
        <v>328</v>
      </c>
      <c r="C179" s="89"/>
      <c r="D179" s="90"/>
      <c r="E179" s="90"/>
      <c r="F179" s="90"/>
      <c r="G179" s="45"/>
      <c r="H179" s="45"/>
    </row>
    <row r="180" spans="1:8" ht="16.5" customHeight="1" x14ac:dyDescent="0.3">
      <c r="A180" s="17" t="s">
        <v>417</v>
      </c>
      <c r="B180" s="24" t="s">
        <v>409</v>
      </c>
      <c r="C180" s="89"/>
      <c r="D180" s="90"/>
      <c r="E180" s="90"/>
      <c r="F180" s="90"/>
      <c r="G180" s="45"/>
      <c r="H180" s="45"/>
    </row>
    <row r="181" spans="1:8" ht="16.5" customHeight="1" x14ac:dyDescent="0.3">
      <c r="A181" s="17"/>
      <c r="B181" s="24" t="s">
        <v>328</v>
      </c>
      <c r="C181" s="89"/>
      <c r="D181" s="90"/>
      <c r="E181" s="90"/>
      <c r="F181" s="90"/>
      <c r="G181" s="45"/>
      <c r="H181" s="45"/>
    </row>
    <row r="182" spans="1:8" ht="16.5" customHeight="1" x14ac:dyDescent="0.3">
      <c r="A182" s="17" t="s">
        <v>418</v>
      </c>
      <c r="B182" s="24" t="s">
        <v>411</v>
      </c>
      <c r="C182" s="89"/>
      <c r="D182" s="90">
        <v>10816620</v>
      </c>
      <c r="E182" s="90">
        <v>10816620</v>
      </c>
      <c r="F182" s="90">
        <v>10816620</v>
      </c>
      <c r="G182" s="45">
        <v>10816615.73</v>
      </c>
      <c r="H182" s="45">
        <v>8433.93</v>
      </c>
    </row>
    <row r="183" spans="1:8" ht="16.5" customHeight="1" x14ac:dyDescent="0.3">
      <c r="A183" s="17"/>
      <c r="B183" s="24" t="s">
        <v>328</v>
      </c>
      <c r="C183" s="89"/>
      <c r="D183" s="90"/>
      <c r="E183" s="90"/>
      <c r="F183" s="90"/>
      <c r="G183" s="45">
        <f>-145742.02-446.88</f>
        <v>-146188.9</v>
      </c>
      <c r="H183" s="45">
        <v>-446.88</v>
      </c>
    </row>
    <row r="184" spans="1:8" x14ac:dyDescent="0.3">
      <c r="A184" s="17"/>
      <c r="B184" s="20" t="s">
        <v>412</v>
      </c>
      <c r="C184" s="89">
        <f t="shared" ref="C184" si="75">C88+C100+C116+C132+C134+C136+C145+C149+C153+C160+C165+C167+C175+C179+C181+C183</f>
        <v>0</v>
      </c>
      <c r="D184" s="89">
        <f t="shared" ref="D184:H184" si="76">D88+D100+D116+D132+D134+D136+D145+D149+D153+D160+D165+D167+D175+D179+D181+D183</f>
        <v>0</v>
      </c>
      <c r="E184" s="89">
        <f t="shared" si="76"/>
        <v>0</v>
      </c>
      <c r="F184" s="89">
        <f t="shared" si="76"/>
        <v>0</v>
      </c>
      <c r="G184" s="89">
        <f t="shared" si="76"/>
        <v>-234248.13999999998</v>
      </c>
      <c r="H184" s="89">
        <f t="shared" si="76"/>
        <v>-2086.06</v>
      </c>
    </row>
    <row r="185" spans="1:8" ht="30" x14ac:dyDescent="0.3">
      <c r="A185" s="17" t="s">
        <v>208</v>
      </c>
      <c r="B185" s="20" t="s">
        <v>193</v>
      </c>
      <c r="C185" s="89">
        <f t="shared" ref="C185:H185" si="77">C186</f>
        <v>0</v>
      </c>
      <c r="D185" s="89">
        <f t="shared" si="77"/>
        <v>245696500</v>
      </c>
      <c r="E185" s="89">
        <f t="shared" si="77"/>
        <v>245696500</v>
      </c>
      <c r="F185" s="89">
        <f t="shared" si="77"/>
        <v>245696500</v>
      </c>
      <c r="G185" s="89">
        <f t="shared" si="77"/>
        <v>212464104</v>
      </c>
      <c r="H185" s="89">
        <f t="shared" si="77"/>
        <v>25017030</v>
      </c>
    </row>
    <row r="186" spans="1:8" x14ac:dyDescent="0.3">
      <c r="A186" s="17" t="s">
        <v>421</v>
      </c>
      <c r="B186" s="20" t="s">
        <v>413</v>
      </c>
      <c r="C186" s="89">
        <f t="shared" ref="C186:H186" si="78">C187+C196</f>
        <v>0</v>
      </c>
      <c r="D186" s="89">
        <f t="shared" si="78"/>
        <v>245696500</v>
      </c>
      <c r="E186" s="89">
        <f t="shared" si="78"/>
        <v>245696500</v>
      </c>
      <c r="F186" s="89">
        <f t="shared" si="78"/>
        <v>245696500</v>
      </c>
      <c r="G186" s="89">
        <f t="shared" si="78"/>
        <v>212464104</v>
      </c>
      <c r="H186" s="89">
        <f t="shared" si="78"/>
        <v>25017030</v>
      </c>
    </row>
    <row r="187" spans="1:8" ht="30" x14ac:dyDescent="0.3">
      <c r="A187" s="17" t="s">
        <v>423</v>
      </c>
      <c r="B187" s="20" t="s">
        <v>415</v>
      </c>
      <c r="C187" s="89">
        <f>C188+C191+C194+C189+C190+C195</f>
        <v>0</v>
      </c>
      <c r="D187" s="89">
        <f t="shared" ref="D187:H187" si="79">D188+D191+D194+D189+D190+D195</f>
        <v>244204000</v>
      </c>
      <c r="E187" s="89">
        <f t="shared" si="79"/>
        <v>244204000</v>
      </c>
      <c r="F187" s="89">
        <f t="shared" si="79"/>
        <v>244204000</v>
      </c>
      <c r="G187" s="89">
        <f t="shared" si="79"/>
        <v>211229104</v>
      </c>
      <c r="H187" s="89">
        <f t="shared" si="79"/>
        <v>25017030</v>
      </c>
    </row>
    <row r="188" spans="1:8" ht="30" x14ac:dyDescent="0.3">
      <c r="A188" s="17"/>
      <c r="B188" s="24" t="s">
        <v>484</v>
      </c>
      <c r="C188" s="89"/>
      <c r="D188" s="90">
        <v>220221000</v>
      </c>
      <c r="E188" s="90">
        <v>220221000</v>
      </c>
      <c r="F188" s="90">
        <v>220221000</v>
      </c>
      <c r="G188" s="89">
        <v>192694187</v>
      </c>
      <c r="H188" s="89">
        <v>23019847</v>
      </c>
    </row>
    <row r="189" spans="1:8" ht="30" x14ac:dyDescent="0.3">
      <c r="A189" s="17"/>
      <c r="B189" s="24" t="s">
        <v>485</v>
      </c>
      <c r="C189" s="89"/>
      <c r="D189" s="90">
        <v>1707000</v>
      </c>
      <c r="E189" s="90">
        <v>1707000</v>
      </c>
      <c r="F189" s="90">
        <v>1707000</v>
      </c>
      <c r="G189" s="89">
        <v>1508504</v>
      </c>
      <c r="H189" s="89">
        <v>196713</v>
      </c>
    </row>
    <row r="190" spans="1:8" ht="30" x14ac:dyDescent="0.3">
      <c r="A190" s="17"/>
      <c r="B190" s="24" t="s">
        <v>486</v>
      </c>
      <c r="C190" s="89"/>
      <c r="D190" s="90">
        <v>488000</v>
      </c>
      <c r="E190" s="90">
        <v>488000</v>
      </c>
      <c r="F190" s="90">
        <v>488000</v>
      </c>
      <c r="G190" s="89">
        <v>431232</v>
      </c>
      <c r="H190" s="89">
        <v>53358</v>
      </c>
    </row>
    <row r="191" spans="1:8" ht="30" x14ac:dyDescent="0.3">
      <c r="A191" s="17"/>
      <c r="B191" s="24" t="s">
        <v>487</v>
      </c>
      <c r="C191" s="89">
        <f>C192+C193</f>
        <v>0</v>
      </c>
      <c r="D191" s="89">
        <f t="shared" ref="D191:H191" si="80">D192+D193</f>
        <v>15549000</v>
      </c>
      <c r="E191" s="89">
        <f t="shared" si="80"/>
        <v>15549000</v>
      </c>
      <c r="F191" s="89">
        <f t="shared" si="80"/>
        <v>15549000</v>
      </c>
      <c r="G191" s="89">
        <f t="shared" si="80"/>
        <v>13826081</v>
      </c>
      <c r="H191" s="89">
        <f t="shared" si="80"/>
        <v>1747112</v>
      </c>
    </row>
    <row r="192" spans="1:8" ht="75" x14ac:dyDescent="0.3">
      <c r="A192" s="17"/>
      <c r="B192" s="24" t="s">
        <v>416</v>
      </c>
      <c r="C192" s="89"/>
      <c r="D192" s="90">
        <v>7501000</v>
      </c>
      <c r="E192" s="90">
        <v>7501000</v>
      </c>
      <c r="F192" s="90">
        <v>7501000</v>
      </c>
      <c r="G192" s="89">
        <v>6607277</v>
      </c>
      <c r="H192" s="89">
        <v>833555</v>
      </c>
    </row>
    <row r="193" spans="1:8" ht="75" x14ac:dyDescent="0.3">
      <c r="A193" s="17"/>
      <c r="B193" s="24" t="s">
        <v>488</v>
      </c>
      <c r="C193" s="89"/>
      <c r="D193" s="90">
        <v>8048000</v>
      </c>
      <c r="E193" s="90">
        <v>8048000</v>
      </c>
      <c r="F193" s="90">
        <v>8048000</v>
      </c>
      <c r="G193" s="89">
        <v>7218804</v>
      </c>
      <c r="H193" s="89">
        <v>913557</v>
      </c>
    </row>
    <row r="194" spans="1:8" ht="45" x14ac:dyDescent="0.3">
      <c r="A194" s="17"/>
      <c r="B194" s="24" t="s">
        <v>489</v>
      </c>
      <c r="C194" s="89"/>
      <c r="D194" s="90"/>
      <c r="E194" s="90"/>
      <c r="F194" s="90"/>
      <c r="G194" s="89"/>
      <c r="H194" s="89"/>
    </row>
    <row r="195" spans="1:8" ht="45" x14ac:dyDescent="0.3">
      <c r="A195" s="17"/>
      <c r="B195" s="24" t="s">
        <v>490</v>
      </c>
      <c r="C195" s="89"/>
      <c r="D195" s="90">
        <v>6239000</v>
      </c>
      <c r="E195" s="90">
        <v>6239000</v>
      </c>
      <c r="F195" s="90">
        <v>6239000</v>
      </c>
      <c r="G195" s="89">
        <v>2769100</v>
      </c>
      <c r="H195" s="89"/>
    </row>
    <row r="196" spans="1:8" x14ac:dyDescent="0.3">
      <c r="A196" s="17" t="s">
        <v>429</v>
      </c>
      <c r="B196" s="20" t="s">
        <v>491</v>
      </c>
      <c r="C196" s="89">
        <f>C197+C198</f>
        <v>0</v>
      </c>
      <c r="D196" s="89">
        <f t="shared" ref="D196:H196" si="81">D197+D198</f>
        <v>1492500</v>
      </c>
      <c r="E196" s="89">
        <f t="shared" si="81"/>
        <v>1492500</v>
      </c>
      <c r="F196" s="89">
        <f t="shared" si="81"/>
        <v>1492500</v>
      </c>
      <c r="G196" s="89">
        <f t="shared" si="81"/>
        <v>1235000</v>
      </c>
      <c r="H196" s="89">
        <f t="shared" si="81"/>
        <v>0</v>
      </c>
    </row>
    <row r="197" spans="1:8" ht="45" x14ac:dyDescent="0.3">
      <c r="A197" s="17"/>
      <c r="B197" s="24" t="s">
        <v>492</v>
      </c>
      <c r="C197" s="89"/>
      <c r="D197" s="90"/>
      <c r="E197" s="90"/>
      <c r="F197" s="90"/>
      <c r="G197" s="89"/>
      <c r="H197" s="89"/>
    </row>
    <row r="198" spans="1:8" ht="30" x14ac:dyDescent="0.3">
      <c r="A198" s="17"/>
      <c r="B198" s="24" t="s">
        <v>493</v>
      </c>
      <c r="C198" s="89"/>
      <c r="D198" s="90">
        <v>1492500</v>
      </c>
      <c r="E198" s="90">
        <v>1492500</v>
      </c>
      <c r="F198" s="90">
        <v>1492500</v>
      </c>
      <c r="G198" s="89">
        <v>1235000</v>
      </c>
      <c r="H198" s="89"/>
    </row>
    <row r="199" spans="1:8" x14ac:dyDescent="0.3">
      <c r="A199" s="17" t="s">
        <v>431</v>
      </c>
      <c r="B199" s="49" t="s">
        <v>419</v>
      </c>
      <c r="C199" s="93">
        <f>+C200</f>
        <v>0</v>
      </c>
      <c r="D199" s="93">
        <f t="shared" ref="D199:H201" si="82">+D200</f>
        <v>46649820</v>
      </c>
      <c r="E199" s="93">
        <f t="shared" si="82"/>
        <v>46649820</v>
      </c>
      <c r="F199" s="93">
        <f t="shared" si="82"/>
        <v>46649820</v>
      </c>
      <c r="G199" s="93">
        <f t="shared" si="82"/>
        <v>46633405</v>
      </c>
      <c r="H199" s="93">
        <f t="shared" si="82"/>
        <v>7241839</v>
      </c>
    </row>
    <row r="200" spans="1:8" ht="16.5" customHeight="1" x14ac:dyDescent="0.3">
      <c r="A200" s="17" t="s">
        <v>433</v>
      </c>
      <c r="B200" s="49" t="s">
        <v>189</v>
      </c>
      <c r="C200" s="93">
        <f>+C201</f>
        <v>0</v>
      </c>
      <c r="D200" s="93">
        <f t="shared" si="82"/>
        <v>46649820</v>
      </c>
      <c r="E200" s="93">
        <f t="shared" si="82"/>
        <v>46649820</v>
      </c>
      <c r="F200" s="93">
        <f t="shared" si="82"/>
        <v>46649820</v>
      </c>
      <c r="G200" s="93">
        <f t="shared" si="82"/>
        <v>46633405</v>
      </c>
      <c r="H200" s="93">
        <f t="shared" si="82"/>
        <v>7241839</v>
      </c>
    </row>
    <row r="201" spans="1:8" ht="16.5" customHeight="1" x14ac:dyDescent="0.3">
      <c r="A201" s="17" t="s">
        <v>435</v>
      </c>
      <c r="B201" s="20" t="s">
        <v>420</v>
      </c>
      <c r="C201" s="93">
        <f>+C202</f>
        <v>0</v>
      </c>
      <c r="D201" s="93">
        <f t="shared" si="82"/>
        <v>46649820</v>
      </c>
      <c r="E201" s="93">
        <f t="shared" si="82"/>
        <v>46649820</v>
      </c>
      <c r="F201" s="93">
        <f t="shared" si="82"/>
        <v>46649820</v>
      </c>
      <c r="G201" s="93">
        <f t="shared" si="82"/>
        <v>46633405</v>
      </c>
      <c r="H201" s="93">
        <f t="shared" si="82"/>
        <v>7241839</v>
      </c>
    </row>
    <row r="202" spans="1:8" ht="16.5" customHeight="1" x14ac:dyDescent="0.3">
      <c r="A202" s="22" t="s">
        <v>437</v>
      </c>
      <c r="B202" s="49" t="s">
        <v>422</v>
      </c>
      <c r="C202" s="88">
        <f t="shared" ref="C202:H202" si="83">C203</f>
        <v>0</v>
      </c>
      <c r="D202" s="88">
        <f t="shared" si="83"/>
        <v>46649820</v>
      </c>
      <c r="E202" s="88">
        <f t="shared" si="83"/>
        <v>46649820</v>
      </c>
      <c r="F202" s="88">
        <f t="shared" si="83"/>
        <v>46649820</v>
      </c>
      <c r="G202" s="88">
        <f t="shared" si="83"/>
        <v>46633405</v>
      </c>
      <c r="H202" s="88">
        <f t="shared" si="83"/>
        <v>7241839</v>
      </c>
    </row>
    <row r="203" spans="1:8" ht="16.5" customHeight="1" x14ac:dyDescent="0.3">
      <c r="A203" s="22" t="s">
        <v>439</v>
      </c>
      <c r="B203" s="49" t="s">
        <v>424</v>
      </c>
      <c r="C203" s="88">
        <f t="shared" ref="C203:H203" si="84">C205+C206+C207</f>
        <v>0</v>
      </c>
      <c r="D203" s="88">
        <f t="shared" si="84"/>
        <v>46649820</v>
      </c>
      <c r="E203" s="88">
        <f t="shared" si="84"/>
        <v>46649820</v>
      </c>
      <c r="F203" s="88">
        <f t="shared" si="84"/>
        <v>46649820</v>
      </c>
      <c r="G203" s="88">
        <f t="shared" si="84"/>
        <v>46633405</v>
      </c>
      <c r="H203" s="88">
        <f t="shared" si="84"/>
        <v>7241839</v>
      </c>
    </row>
    <row r="204" spans="1:8" ht="16.5" customHeight="1" x14ac:dyDescent="0.3">
      <c r="A204" s="17" t="s">
        <v>441</v>
      </c>
      <c r="B204" s="49" t="s">
        <v>425</v>
      </c>
      <c r="C204" s="88">
        <f t="shared" ref="C204:H204" si="85">C205</f>
        <v>0</v>
      </c>
      <c r="D204" s="88">
        <f t="shared" si="85"/>
        <v>35841000</v>
      </c>
      <c r="E204" s="88">
        <f t="shared" si="85"/>
        <v>35841000</v>
      </c>
      <c r="F204" s="88">
        <f t="shared" si="85"/>
        <v>35841000</v>
      </c>
      <c r="G204" s="88">
        <f t="shared" si="85"/>
        <v>35840157</v>
      </c>
      <c r="H204" s="88">
        <f t="shared" si="85"/>
        <v>5056714</v>
      </c>
    </row>
    <row r="205" spans="1:8" ht="16.5" customHeight="1" x14ac:dyDescent="0.3">
      <c r="A205" s="22" t="s">
        <v>443</v>
      </c>
      <c r="B205" s="50" t="s">
        <v>426</v>
      </c>
      <c r="C205" s="89"/>
      <c r="D205" s="90">
        <v>35841000</v>
      </c>
      <c r="E205" s="90">
        <v>35841000</v>
      </c>
      <c r="F205" s="90">
        <v>35841000</v>
      </c>
      <c r="G205" s="45">
        <f>35839955+202</f>
        <v>35840157</v>
      </c>
      <c r="H205" s="45">
        <v>5056714</v>
      </c>
    </row>
    <row r="206" spans="1:8" ht="16.5" customHeight="1" x14ac:dyDescent="0.3">
      <c r="A206" s="22" t="s">
        <v>444</v>
      </c>
      <c r="B206" s="50" t="s">
        <v>427</v>
      </c>
      <c r="C206" s="89"/>
      <c r="D206" s="90">
        <v>10808820</v>
      </c>
      <c r="E206" s="90">
        <v>10808820</v>
      </c>
      <c r="F206" s="90">
        <v>10808820</v>
      </c>
      <c r="G206" s="45">
        <v>10799020</v>
      </c>
      <c r="H206" s="45">
        <v>2185125</v>
      </c>
    </row>
    <row r="207" spans="1:8" ht="16.5" customHeight="1" x14ac:dyDescent="0.3">
      <c r="A207" s="22"/>
      <c r="B207" s="28" t="s">
        <v>428</v>
      </c>
      <c r="C207" s="89"/>
      <c r="D207" s="90"/>
      <c r="E207" s="90"/>
      <c r="F207" s="90"/>
      <c r="G207" s="45">
        <v>-5772</v>
      </c>
      <c r="H207" s="45"/>
    </row>
    <row r="208" spans="1:8" ht="30" x14ac:dyDescent="0.3">
      <c r="A208" s="22" t="s">
        <v>211</v>
      </c>
      <c r="B208" s="51" t="s">
        <v>195</v>
      </c>
      <c r="C208" s="86">
        <f t="shared" ref="C208" si="86">C213+C209</f>
        <v>0</v>
      </c>
      <c r="D208" s="86">
        <f t="shared" ref="D208:H208" si="87">D213+D209</f>
        <v>0</v>
      </c>
      <c r="E208" s="86">
        <f t="shared" si="87"/>
        <v>0</v>
      </c>
      <c r="F208" s="86">
        <f t="shared" si="87"/>
        <v>0</v>
      </c>
      <c r="G208" s="86">
        <f t="shared" si="87"/>
        <v>0</v>
      </c>
      <c r="H208" s="86">
        <f t="shared" si="87"/>
        <v>0</v>
      </c>
    </row>
    <row r="209" spans="1:8" x14ac:dyDescent="0.3">
      <c r="A209" s="22" t="s">
        <v>446</v>
      </c>
      <c r="B209" s="51" t="s">
        <v>430</v>
      </c>
      <c r="C209" s="86">
        <f t="shared" ref="C209" si="88">C210+C211+C212</f>
        <v>0</v>
      </c>
      <c r="D209" s="86">
        <f t="shared" ref="D209:H209" si="89">D210+D211+D212</f>
        <v>0</v>
      </c>
      <c r="E209" s="86">
        <f t="shared" si="89"/>
        <v>0</v>
      </c>
      <c r="F209" s="86">
        <f t="shared" si="89"/>
        <v>0</v>
      </c>
      <c r="G209" s="86">
        <f t="shared" si="89"/>
        <v>0</v>
      </c>
      <c r="H209" s="86">
        <f t="shared" si="89"/>
        <v>0</v>
      </c>
    </row>
    <row r="210" spans="1:8" x14ac:dyDescent="0.3">
      <c r="A210" s="22" t="s">
        <v>447</v>
      </c>
      <c r="B210" s="51" t="s">
        <v>432</v>
      </c>
      <c r="C210" s="86"/>
      <c r="D210" s="90"/>
      <c r="E210" s="90"/>
      <c r="F210" s="90"/>
      <c r="G210" s="86"/>
      <c r="H210" s="86"/>
    </row>
    <row r="211" spans="1:8" x14ac:dyDescent="0.3">
      <c r="A211" s="22" t="s">
        <v>448</v>
      </c>
      <c r="B211" s="51" t="s">
        <v>434</v>
      </c>
      <c r="C211" s="86"/>
      <c r="D211" s="90"/>
      <c r="E211" s="90"/>
      <c r="F211" s="90"/>
      <c r="G211" s="86"/>
      <c r="H211" s="86"/>
    </row>
    <row r="212" spans="1:8" x14ac:dyDescent="0.3">
      <c r="A212" s="22" t="s">
        <v>449</v>
      </c>
      <c r="B212" s="51" t="s">
        <v>436</v>
      </c>
      <c r="C212" s="86"/>
      <c r="D212" s="90"/>
      <c r="E212" s="90"/>
      <c r="F212" s="90"/>
      <c r="G212" s="86"/>
      <c r="H212" s="86"/>
    </row>
    <row r="213" spans="1:8" x14ac:dyDescent="0.3">
      <c r="A213" s="22" t="s">
        <v>450</v>
      </c>
      <c r="B213" s="51" t="s">
        <v>438</v>
      </c>
      <c r="C213" s="86">
        <f t="shared" ref="C213:H213" si="90">C214+C215+C216</f>
        <v>0</v>
      </c>
      <c r="D213" s="86">
        <f t="shared" si="90"/>
        <v>0</v>
      </c>
      <c r="E213" s="86">
        <f t="shared" si="90"/>
        <v>0</v>
      </c>
      <c r="F213" s="86">
        <f t="shared" si="90"/>
        <v>0</v>
      </c>
      <c r="G213" s="86">
        <f t="shared" si="90"/>
        <v>0</v>
      </c>
      <c r="H213" s="86">
        <f t="shared" si="90"/>
        <v>0</v>
      </c>
    </row>
    <row r="214" spans="1:8" x14ac:dyDescent="0.3">
      <c r="A214" s="22" t="s">
        <v>451</v>
      </c>
      <c r="B214" s="52" t="s">
        <v>440</v>
      </c>
      <c r="C214" s="45"/>
      <c r="D214" s="90"/>
      <c r="E214" s="90"/>
      <c r="F214" s="90"/>
      <c r="G214" s="45"/>
      <c r="H214" s="45"/>
    </row>
    <row r="215" spans="1:8" x14ac:dyDescent="0.3">
      <c r="A215" s="22" t="s">
        <v>453</v>
      </c>
      <c r="B215" s="52" t="s">
        <v>442</v>
      </c>
      <c r="C215" s="45"/>
      <c r="D215" s="90"/>
      <c r="E215" s="90"/>
      <c r="F215" s="90"/>
      <c r="G215" s="45"/>
      <c r="H215" s="45"/>
    </row>
    <row r="216" spans="1:8" x14ac:dyDescent="0.3">
      <c r="A216" s="22" t="s">
        <v>455</v>
      </c>
      <c r="B216" s="52" t="s">
        <v>436</v>
      </c>
      <c r="C216" s="45"/>
      <c r="D216" s="90"/>
      <c r="E216" s="90"/>
      <c r="F216" s="90"/>
      <c r="G216" s="45"/>
      <c r="H216" s="45"/>
    </row>
    <row r="217" spans="1:8" x14ac:dyDescent="0.3">
      <c r="A217" s="22" t="s">
        <v>456</v>
      </c>
      <c r="B217" s="51" t="s">
        <v>445</v>
      </c>
      <c r="C217" s="86">
        <f>C218</f>
        <v>0</v>
      </c>
      <c r="D217" s="86">
        <f t="shared" ref="D217:H218" si="91">D218</f>
        <v>0</v>
      </c>
      <c r="E217" s="86">
        <f t="shared" si="91"/>
        <v>0</v>
      </c>
      <c r="F217" s="86">
        <f t="shared" si="91"/>
        <v>0</v>
      </c>
      <c r="G217" s="86">
        <f t="shared" si="91"/>
        <v>0</v>
      </c>
      <c r="H217" s="86">
        <f t="shared" si="91"/>
        <v>0</v>
      </c>
    </row>
    <row r="218" spans="1:8" x14ac:dyDescent="0.3">
      <c r="A218" s="22" t="s">
        <v>457</v>
      </c>
      <c r="B218" s="51" t="s">
        <v>189</v>
      </c>
      <c r="C218" s="86">
        <f>C219</f>
        <v>0</v>
      </c>
      <c r="D218" s="86">
        <f t="shared" si="91"/>
        <v>0</v>
      </c>
      <c r="E218" s="86">
        <f t="shared" si="91"/>
        <v>0</v>
      </c>
      <c r="F218" s="86">
        <f t="shared" si="91"/>
        <v>0</v>
      </c>
      <c r="G218" s="86">
        <f t="shared" si="91"/>
        <v>0</v>
      </c>
      <c r="H218" s="86">
        <f t="shared" si="91"/>
        <v>0</v>
      </c>
    </row>
    <row r="219" spans="1:8" ht="30" x14ac:dyDescent="0.3">
      <c r="A219" s="22" t="s">
        <v>458</v>
      </c>
      <c r="B219" s="51" t="s">
        <v>195</v>
      </c>
      <c r="C219" s="86">
        <f t="shared" ref="C219" si="92">C222</f>
        <v>0</v>
      </c>
      <c r="D219" s="86">
        <f t="shared" ref="D219:H219" si="93">D222</f>
        <v>0</v>
      </c>
      <c r="E219" s="86">
        <f t="shared" si="93"/>
        <v>0</v>
      </c>
      <c r="F219" s="86">
        <f t="shared" si="93"/>
        <v>0</v>
      </c>
      <c r="G219" s="86">
        <f t="shared" si="93"/>
        <v>0</v>
      </c>
      <c r="H219" s="86">
        <f t="shared" si="93"/>
        <v>0</v>
      </c>
    </row>
    <row r="220" spans="1:8" x14ac:dyDescent="0.3">
      <c r="A220" s="22" t="s">
        <v>459</v>
      </c>
      <c r="B220" s="51" t="s">
        <v>206</v>
      </c>
      <c r="C220" s="86">
        <f t="shared" ref="C220:C225" si="94">C221</f>
        <v>0</v>
      </c>
      <c r="D220" s="86">
        <f t="shared" ref="D220:H222" si="95">D221</f>
        <v>0</v>
      </c>
      <c r="E220" s="86">
        <f t="shared" si="95"/>
        <v>0</v>
      </c>
      <c r="F220" s="86">
        <f t="shared" si="95"/>
        <v>0</v>
      </c>
      <c r="G220" s="86">
        <f t="shared" si="95"/>
        <v>0</v>
      </c>
      <c r="H220" s="86">
        <f t="shared" si="95"/>
        <v>0</v>
      </c>
    </row>
    <row r="221" spans="1:8" x14ac:dyDescent="0.3">
      <c r="A221" s="22" t="s">
        <v>460</v>
      </c>
      <c r="B221" s="51" t="s">
        <v>189</v>
      </c>
      <c r="C221" s="86">
        <f t="shared" si="94"/>
        <v>0</v>
      </c>
      <c r="D221" s="86">
        <f t="shared" si="95"/>
        <v>0</v>
      </c>
      <c r="E221" s="86">
        <f t="shared" si="95"/>
        <v>0</v>
      </c>
      <c r="F221" s="86">
        <f t="shared" si="95"/>
        <v>0</v>
      </c>
      <c r="G221" s="86">
        <f t="shared" si="95"/>
        <v>0</v>
      </c>
      <c r="H221" s="86">
        <f t="shared" si="95"/>
        <v>0</v>
      </c>
    </row>
    <row r="222" spans="1:8" ht="30" x14ac:dyDescent="0.3">
      <c r="A222" s="22" t="s">
        <v>461</v>
      </c>
      <c r="B222" s="52" t="s">
        <v>195</v>
      </c>
      <c r="C222" s="86">
        <f t="shared" si="94"/>
        <v>0</v>
      </c>
      <c r="D222" s="86">
        <f t="shared" si="95"/>
        <v>0</v>
      </c>
      <c r="E222" s="86">
        <f t="shared" si="95"/>
        <v>0</v>
      </c>
      <c r="F222" s="86">
        <f t="shared" si="95"/>
        <v>0</v>
      </c>
      <c r="G222" s="86">
        <f t="shared" si="95"/>
        <v>0</v>
      </c>
      <c r="H222" s="86">
        <f t="shared" si="95"/>
        <v>0</v>
      </c>
    </row>
    <row r="223" spans="1:8" x14ac:dyDescent="0.3">
      <c r="A223" s="22" t="s">
        <v>462</v>
      </c>
      <c r="B223" s="51" t="s">
        <v>438</v>
      </c>
      <c r="C223" s="86">
        <f t="shared" si="94"/>
        <v>0</v>
      </c>
      <c r="D223" s="86">
        <f t="shared" ref="D223:H225" si="96">D224</f>
        <v>0</v>
      </c>
      <c r="E223" s="86">
        <f t="shared" si="96"/>
        <v>0</v>
      </c>
      <c r="F223" s="86">
        <f t="shared" si="96"/>
        <v>0</v>
      </c>
      <c r="G223" s="86">
        <f t="shared" si="96"/>
        <v>0</v>
      </c>
      <c r="H223" s="86">
        <f t="shared" si="96"/>
        <v>0</v>
      </c>
    </row>
    <row r="224" spans="1:8" x14ac:dyDescent="0.3">
      <c r="A224" s="22" t="s">
        <v>463</v>
      </c>
      <c r="B224" s="51" t="s">
        <v>442</v>
      </c>
      <c r="C224" s="86">
        <f t="shared" si="94"/>
        <v>0</v>
      </c>
      <c r="D224" s="86">
        <f t="shared" si="96"/>
        <v>0</v>
      </c>
      <c r="E224" s="86">
        <f t="shared" si="96"/>
        <v>0</v>
      </c>
      <c r="F224" s="86">
        <f t="shared" si="96"/>
        <v>0</v>
      </c>
      <c r="G224" s="86">
        <f t="shared" si="96"/>
        <v>0</v>
      </c>
      <c r="H224" s="86">
        <f t="shared" si="96"/>
        <v>0</v>
      </c>
    </row>
    <row r="225" spans="1:8" x14ac:dyDescent="0.3">
      <c r="A225" s="22" t="s">
        <v>464</v>
      </c>
      <c r="B225" s="51" t="s">
        <v>452</v>
      </c>
      <c r="C225" s="86">
        <f t="shared" si="94"/>
        <v>0</v>
      </c>
      <c r="D225" s="86">
        <f t="shared" si="96"/>
        <v>0</v>
      </c>
      <c r="E225" s="86">
        <f t="shared" si="96"/>
        <v>0</v>
      </c>
      <c r="F225" s="86">
        <f t="shared" si="96"/>
        <v>0</v>
      </c>
      <c r="G225" s="86">
        <f t="shared" si="96"/>
        <v>0</v>
      </c>
      <c r="H225" s="86">
        <f t="shared" si="96"/>
        <v>0</v>
      </c>
    </row>
    <row r="226" spans="1:8" x14ac:dyDescent="0.3">
      <c r="A226" s="22" t="s">
        <v>465</v>
      </c>
      <c r="B226" s="52" t="s">
        <v>454</v>
      </c>
      <c r="C226" s="45"/>
      <c r="D226" s="90"/>
      <c r="E226" s="90"/>
      <c r="F226" s="90"/>
      <c r="G226" s="45"/>
      <c r="H226" s="45"/>
    </row>
    <row r="228" spans="1:8" x14ac:dyDescent="0.3">
      <c r="B228" s="5" t="s">
        <v>505</v>
      </c>
      <c r="D228" s="103" t="s">
        <v>507</v>
      </c>
      <c r="E228" s="103"/>
      <c r="F228" s="103"/>
    </row>
    <row r="229" spans="1:8" x14ac:dyDescent="0.3">
      <c r="B229" s="5" t="s">
        <v>506</v>
      </c>
      <c r="D229" s="103" t="s">
        <v>508</v>
      </c>
      <c r="E229" s="103"/>
      <c r="F229" s="103"/>
    </row>
  </sheetData>
  <protectedRanges>
    <protectedRange sqref="B2:B3 C1:C3" name="Zonă1_1" securityDescriptor="O:WDG:WDD:(A;;CC;;;WD)"/>
    <protectedRange sqref="G118:H126 G46:H51 G157:H160 G70:H70 G37:H40 G128:H132 G103:H108 G62:H66 G81:H85 G92:H93 G54:H57 G155:H155 G111:H116 G139:H141 G25:H33 G35:H35 G95:H100" name="Zonă3"/>
    <protectedRange sqref="B1" name="Zonă1_1_1_1_1_1" securityDescriptor="O:WDG:WDD:(A;;CC;;;WD)"/>
  </protectedRanges>
  <mergeCells count="2">
    <mergeCell ref="D228:F228"/>
    <mergeCell ref="D229:F229"/>
  </mergeCells>
  <printOptions horizontalCentered="1"/>
  <pageMargins left="0.75" right="0.75" top="0.21" bottom="0.18" header="0.17" footer="0.17"/>
  <pageSetup scale="49" orientation="portrait" r:id="rId1"/>
  <headerFooter alignWithMargins="0"/>
  <rowBreaks count="1" manualBreakCount="1">
    <brk id="157"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VENITURI</vt:lpstr>
      <vt:lpstr>CHELTUIELI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Geanina NICUTA</dc:creator>
  <cp:lastModifiedBy>Dut Mira</cp:lastModifiedBy>
  <cp:lastPrinted>2021-09-14T08:05:37Z</cp:lastPrinted>
  <dcterms:created xsi:type="dcterms:W3CDTF">2020-08-07T11:14:11Z</dcterms:created>
  <dcterms:modified xsi:type="dcterms:W3CDTF">2021-09-14T08:06:27Z</dcterms:modified>
</cp:coreProperties>
</file>